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\\WDMYCLOUDMIRROR\Public\NAS\MiCa\SV Straß\Bundesligatip\2026-2027\"/>
    </mc:Choice>
  </mc:AlternateContent>
  <xr:revisionPtr revIDLastSave="0" documentId="13_ncr:1_{713CC3D6-CB2D-43C5-B522-27ABF590CDF0}" xr6:coauthVersionLast="47" xr6:coauthVersionMax="47" xr10:uidLastSave="{00000000-0000-0000-0000-000000000000}"/>
  <bookViews>
    <workbookView xWindow="-120" yWindow="-120" windowWidth="29040" windowHeight="15720" tabRatio="786" xr2:uid="{00000000-000D-0000-FFFF-FFFF00000000}"/>
  </bookViews>
  <sheets>
    <sheet name="Regeln" sheetId="1636" r:id="rId1"/>
    <sheet name="Tipps eintragen" sheetId="3" r:id="rId2"/>
    <sheet name="TippTabelle" sheetId="1" r:id="rId3"/>
    <sheet name="Druckversion Tipps" sheetId="97" r:id="rId4"/>
    <sheet name="Ergebnisse eintragen" sheetId="2" r:id="rId5"/>
    <sheet name="Umfrage" sheetId="1637" r:id="rId6"/>
  </sheets>
  <definedNames>
    <definedName name="_0_Mstr_Ab">'Tipps eintragen'!$D$379:$G$382</definedName>
    <definedName name="_0_TippGesamt">'Tipps eintragen'!$D$6:$F$382</definedName>
    <definedName name="_0_Tipps">'Tipps eintragen'!$D$6:$F$377</definedName>
    <definedName name="_1._Spieltag">'Ergebnisse eintragen'!$A$3:$K$12</definedName>
    <definedName name="_10._Spieltag">'Ergebnisse eintragen'!$A$102:$K$111</definedName>
    <definedName name="_10SA">'Ergebnisse eintragen'!$C$103:$K$111</definedName>
    <definedName name="_11._Spieltag">'Ergebnisse eintragen'!$A$113:$K$122</definedName>
    <definedName name="_11SA">'Ergebnisse eintragen'!$C$114:$K$122</definedName>
    <definedName name="_12._Spieltag">'Ergebnisse eintragen'!$A$124:$K$133</definedName>
    <definedName name="_12SA">'Ergebnisse eintragen'!$C$125:$K$133</definedName>
    <definedName name="_13._Spieltag">'Ergebnisse eintragen'!$A$135:$K$144</definedName>
    <definedName name="_13SA">'Ergebnisse eintragen'!$C$136:$K$144</definedName>
    <definedName name="_14._Spieltag">'Ergebnisse eintragen'!$A$146:$K$155</definedName>
    <definedName name="_14.Spieltag">'Ergebnisse eintragen'!$A$146:$K$155</definedName>
    <definedName name="_14SA">'Ergebnisse eintragen'!$C$147:$K$155</definedName>
    <definedName name="_15._Spieltag">'Ergebnisse eintragen'!$A$157:$K$166</definedName>
    <definedName name="_15SA">'Ergebnisse eintragen'!$C$158:$K$166</definedName>
    <definedName name="_16._Spieltag">'Ergebnisse eintragen'!$A$168:$K$177</definedName>
    <definedName name="_16SA">'Ergebnisse eintragen'!$C$169:$K$177</definedName>
    <definedName name="_17._Spieltag">'Ergebnisse eintragen'!$A$179:$K$188</definedName>
    <definedName name="_17SA">'Ergebnisse eintragen'!$C$180:$K$188</definedName>
    <definedName name="_18._Spieltag">'Ergebnisse eintragen'!$A$190:$K$199</definedName>
    <definedName name="_18SA">'Ergebnisse eintragen'!$C$191:$K$199</definedName>
    <definedName name="_19._Spieltag">'Ergebnisse eintragen'!$A$201:$K$210</definedName>
    <definedName name="_19SA">'Ergebnisse eintragen'!$C$202:$K$210</definedName>
    <definedName name="_1SA">'Ergebnisse eintragen'!$C$4:$K$12</definedName>
    <definedName name="_2._Spieltag">'Ergebnisse eintragen'!$A$14:$K$23</definedName>
    <definedName name="_20._Spieltag">'Ergebnisse eintragen'!$A$212:$K$221</definedName>
    <definedName name="_20SA">'Ergebnisse eintragen'!$C$213:$K$221</definedName>
    <definedName name="_21._Spieltag">'Ergebnisse eintragen'!$A$223:$K$232</definedName>
    <definedName name="_21SA">'Ergebnisse eintragen'!$C$224:$K$232</definedName>
    <definedName name="_22._Spieltag">'Ergebnisse eintragen'!$A$234:$K$243</definedName>
    <definedName name="_22SA">'Ergebnisse eintragen'!$C$235:$K$243</definedName>
    <definedName name="_23._Spieltag">'Ergebnisse eintragen'!$A$245:$K$254</definedName>
    <definedName name="_23SA">'Ergebnisse eintragen'!$C$246:$K$254</definedName>
    <definedName name="_24._Spieltag">'Ergebnisse eintragen'!$A$256:$K$265</definedName>
    <definedName name="_24SA">'Ergebnisse eintragen'!$C$257:$K$265</definedName>
    <definedName name="_25._Spieltag">'Ergebnisse eintragen'!$A$267:$K$276</definedName>
    <definedName name="_25SA">'Ergebnisse eintragen'!$C$268:$K$276</definedName>
    <definedName name="_26._Spieltag">'Ergebnisse eintragen'!$A$278:$K$287</definedName>
    <definedName name="_26SA">'Ergebnisse eintragen'!$C$279:$K$287</definedName>
    <definedName name="_27._Spieltag">'Ergebnisse eintragen'!$A$289:$K$298</definedName>
    <definedName name="_27SA">'Ergebnisse eintragen'!$C$290:$K$298</definedName>
    <definedName name="_28._Spieltag">'Ergebnisse eintragen'!$A$300:$K$309</definedName>
    <definedName name="_28SA">'Ergebnisse eintragen'!$C$301:$K$309</definedName>
    <definedName name="_29._Spieltag">'Ergebnisse eintragen'!$A$311:$K$320</definedName>
    <definedName name="_29SA">'Ergebnisse eintragen'!$C$312:$K$320</definedName>
    <definedName name="_2SA">'Ergebnisse eintragen'!$C$15:$K$23</definedName>
    <definedName name="_3._Spieltag">'Ergebnisse eintragen'!$A$25:$K$34</definedName>
    <definedName name="_30._Spieltag">'Ergebnisse eintragen'!$A$322:$K$331</definedName>
    <definedName name="_30SA">'Ergebnisse eintragen'!$C$323:$K$331</definedName>
    <definedName name="_31._Spieltag">'Ergebnisse eintragen'!$A$333:$K$342</definedName>
    <definedName name="_31SA">'Ergebnisse eintragen'!$C$334:$K$342</definedName>
    <definedName name="_32._Spieltag">'Ergebnisse eintragen'!$A$344:$K$353</definedName>
    <definedName name="_32SA">'Ergebnisse eintragen'!$C$345:$K$353</definedName>
    <definedName name="_33._Spieltag">'Ergebnisse eintragen'!$A$355:$K$364</definedName>
    <definedName name="_33SA">'Ergebnisse eintragen'!$C$356:$K$364</definedName>
    <definedName name="_34._Spieltag">'Ergebnisse eintragen'!$A$366:$K$375</definedName>
    <definedName name="_34SA">'Ergebnisse eintragen'!$C$367:$K$375</definedName>
    <definedName name="_3SA">'Ergebnisse eintragen'!$C$26:$K$34</definedName>
    <definedName name="_4._Spieltag">'Ergebnisse eintragen'!$A$36:$K$45</definedName>
    <definedName name="_4SA">'Ergebnisse eintragen'!$C$37:$K$45</definedName>
    <definedName name="_5._Spieltag">'Ergebnisse eintragen'!$A$47:$K$56</definedName>
    <definedName name="_5SA">'Ergebnisse eintragen'!$C$48:$K$56</definedName>
    <definedName name="_6._Spieltag">'Ergebnisse eintragen'!$A$58:$K$67</definedName>
    <definedName name="_6SA">'Ergebnisse eintragen'!$C$59:$K$67</definedName>
    <definedName name="_7._Spieltag">'Ergebnisse eintragen'!$A$69:$K$78</definedName>
    <definedName name="_7SA">'Ergebnisse eintragen'!$C$70:$K$78</definedName>
    <definedName name="_8._Spieltag">'Ergebnisse eintragen'!$A$80:$K$89</definedName>
    <definedName name="_8SA">'Ergebnisse eintragen'!$C$81:$K$89</definedName>
    <definedName name="_9._Spieltag">'Ergebnisse eintragen'!$A$91:$K$100</definedName>
    <definedName name="_9SA">'Ergebnisse eintragen'!$C$92:$K$100</definedName>
    <definedName name="_A_Tipps">'Tipps eintragen'!$D$6:$F$377</definedName>
    <definedName name="Absteiger1">'Tipps eintragen'!$D$379:$F$3935</definedName>
    <definedName name="Absteiger2">'Tipps eintragen'!$D$381:$F$381</definedName>
    <definedName name="Absteiger3">'Tipps eintragen'!#REF!</definedName>
    <definedName name="_xlnm.Print_Area" localSheetId="3">'Druckversion Tipps'!$A$1:$R$132</definedName>
    <definedName name="Meister">'Tipps eintragen'!$D$379:$F$379</definedName>
    <definedName name="Pkte_Abst">'Tipps eintragen'!$C$389</definedName>
    <definedName name="Pkte_AS">'Tipps eintragen'!$C$386</definedName>
    <definedName name="Pkte_HS">'Tipps eintragen'!$C$385</definedName>
    <definedName name="Pkte_Mstr">'Tipps eintragen'!$C$388</definedName>
    <definedName name="Pkte_U">'Tipps eintragen'!$C$387</definedName>
    <definedName name="Tipps">'Tipps eintragen'!$D$6:$F$377</definedName>
  </definedNames>
  <calcPr calcId="191029" concurrentManual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97" l="1"/>
  <c r="F132" i="97"/>
  <c r="D132" i="97"/>
  <c r="F131" i="97"/>
  <c r="D131" i="97"/>
  <c r="F130" i="97"/>
  <c r="D130" i="97"/>
  <c r="F129" i="97"/>
  <c r="D129" i="97"/>
  <c r="F128" i="97"/>
  <c r="D128" i="97"/>
  <c r="F127" i="97"/>
  <c r="D127" i="97"/>
  <c r="F126" i="97"/>
  <c r="D126" i="97"/>
  <c r="F125" i="97"/>
  <c r="D125" i="97"/>
  <c r="F124" i="97"/>
  <c r="D124" i="97"/>
  <c r="F121" i="97"/>
  <c r="D121" i="97"/>
  <c r="F120" i="97"/>
  <c r="D120" i="97"/>
  <c r="F119" i="97"/>
  <c r="D119" i="97"/>
  <c r="F118" i="97"/>
  <c r="D118" i="97"/>
  <c r="F117" i="97"/>
  <c r="D117" i="97"/>
  <c r="F116" i="97"/>
  <c r="D116" i="97"/>
  <c r="F115" i="97"/>
  <c r="D115" i="97"/>
  <c r="F114" i="97"/>
  <c r="D114" i="97"/>
  <c r="F113" i="97"/>
  <c r="D113" i="97"/>
  <c r="F110" i="97"/>
  <c r="D110" i="97"/>
  <c r="F109" i="97"/>
  <c r="D109" i="97"/>
  <c r="F108" i="97"/>
  <c r="D108" i="97"/>
  <c r="F107" i="97"/>
  <c r="D107" i="97"/>
  <c r="F106" i="97"/>
  <c r="D106" i="97"/>
  <c r="F105" i="97"/>
  <c r="D105" i="97"/>
  <c r="F104" i="97"/>
  <c r="D104" i="97"/>
  <c r="F103" i="97"/>
  <c r="D103" i="97"/>
  <c r="F102" i="97"/>
  <c r="D102" i="97"/>
  <c r="F99" i="97"/>
  <c r="D99" i="97"/>
  <c r="F98" i="97"/>
  <c r="D98" i="97"/>
  <c r="F97" i="97"/>
  <c r="D97" i="97"/>
  <c r="F96" i="97"/>
  <c r="D96" i="97"/>
  <c r="F95" i="97"/>
  <c r="D95" i="97"/>
  <c r="F94" i="97"/>
  <c r="D94" i="97"/>
  <c r="F93" i="97"/>
  <c r="D93" i="97"/>
  <c r="F92" i="97"/>
  <c r="D92" i="97"/>
  <c r="F91" i="97"/>
  <c r="D91" i="97"/>
  <c r="F88" i="97"/>
  <c r="D88" i="97"/>
  <c r="F87" i="97"/>
  <c r="D87" i="97"/>
  <c r="F86" i="97"/>
  <c r="D86" i="97"/>
  <c r="F85" i="97"/>
  <c r="D85" i="97"/>
  <c r="F84" i="97"/>
  <c r="D84" i="97"/>
  <c r="F83" i="97"/>
  <c r="D83" i="97"/>
  <c r="F82" i="97"/>
  <c r="D82" i="97"/>
  <c r="F81" i="97"/>
  <c r="D81" i="97"/>
  <c r="F80" i="97"/>
  <c r="D80" i="97"/>
  <c r="F77" i="97"/>
  <c r="F76" i="97"/>
  <c r="F75" i="97"/>
  <c r="F74" i="97"/>
  <c r="F73" i="97"/>
  <c r="F72" i="97"/>
  <c r="F71" i="97"/>
  <c r="F70" i="97"/>
  <c r="F69" i="97"/>
  <c r="D70" i="97"/>
  <c r="D71" i="97"/>
  <c r="D72" i="97"/>
  <c r="D73" i="97"/>
  <c r="D74" i="97"/>
  <c r="D75" i="97"/>
  <c r="D76" i="97"/>
  <c r="D77" i="97"/>
  <c r="D69" i="97"/>
  <c r="R121" i="97"/>
  <c r="P121" i="97"/>
  <c r="O121" i="97"/>
  <c r="M121" i="97"/>
  <c r="R120" i="97"/>
  <c r="P120" i="97"/>
  <c r="O120" i="97"/>
  <c r="M120" i="97"/>
  <c r="R119" i="97"/>
  <c r="P119" i="97"/>
  <c r="O119" i="97"/>
  <c r="M119" i="97"/>
  <c r="R118" i="97"/>
  <c r="P118" i="97"/>
  <c r="O118" i="97"/>
  <c r="M118" i="97"/>
  <c r="R117" i="97"/>
  <c r="P117" i="97"/>
  <c r="O117" i="97"/>
  <c r="M117" i="97"/>
  <c r="R116" i="97"/>
  <c r="P116" i="97"/>
  <c r="O116" i="97"/>
  <c r="M116" i="97"/>
  <c r="R115" i="97"/>
  <c r="P115" i="97"/>
  <c r="O115" i="97"/>
  <c r="M115" i="97"/>
  <c r="R114" i="97"/>
  <c r="P114" i="97"/>
  <c r="O114" i="97"/>
  <c r="M114" i="97"/>
  <c r="R113" i="97"/>
  <c r="P113" i="97"/>
  <c r="O113" i="97"/>
  <c r="M113" i="97"/>
  <c r="M112" i="97"/>
  <c r="R110" i="97"/>
  <c r="P110" i="97"/>
  <c r="O110" i="97"/>
  <c r="M110" i="97"/>
  <c r="R109" i="97"/>
  <c r="P109" i="97"/>
  <c r="O109" i="97"/>
  <c r="M109" i="97"/>
  <c r="R108" i="97"/>
  <c r="P108" i="97"/>
  <c r="O108" i="97"/>
  <c r="M108" i="97"/>
  <c r="R107" i="97"/>
  <c r="P107" i="97"/>
  <c r="O107" i="97"/>
  <c r="M107" i="97"/>
  <c r="R106" i="97"/>
  <c r="P106" i="97"/>
  <c r="O106" i="97"/>
  <c r="M106" i="97"/>
  <c r="R105" i="97"/>
  <c r="P105" i="97"/>
  <c r="O105" i="97"/>
  <c r="M105" i="97"/>
  <c r="R104" i="97"/>
  <c r="P104" i="97"/>
  <c r="O104" i="97"/>
  <c r="M104" i="97"/>
  <c r="R103" i="97"/>
  <c r="P103" i="97"/>
  <c r="O103" i="97"/>
  <c r="M103" i="97"/>
  <c r="R102" i="97"/>
  <c r="P102" i="97"/>
  <c r="O102" i="97"/>
  <c r="M102" i="97"/>
  <c r="M101" i="97"/>
  <c r="R99" i="97"/>
  <c r="P99" i="97"/>
  <c r="O99" i="97"/>
  <c r="M99" i="97"/>
  <c r="R98" i="97"/>
  <c r="P98" i="97"/>
  <c r="O98" i="97"/>
  <c r="M98" i="97"/>
  <c r="R97" i="97"/>
  <c r="P97" i="97"/>
  <c r="O97" i="97"/>
  <c r="M97" i="97"/>
  <c r="R96" i="97"/>
  <c r="P96" i="97"/>
  <c r="O96" i="97"/>
  <c r="M96" i="97"/>
  <c r="R95" i="97"/>
  <c r="P95" i="97"/>
  <c r="O95" i="97"/>
  <c r="M95" i="97"/>
  <c r="R94" i="97"/>
  <c r="P94" i="97"/>
  <c r="O94" i="97"/>
  <c r="M94" i="97"/>
  <c r="R93" i="97"/>
  <c r="P93" i="97"/>
  <c r="O93" i="97"/>
  <c r="M93" i="97"/>
  <c r="R92" i="97"/>
  <c r="P92" i="97"/>
  <c r="O92" i="97"/>
  <c r="M92" i="97"/>
  <c r="R91" i="97"/>
  <c r="P91" i="97"/>
  <c r="O91" i="97"/>
  <c r="M91" i="97"/>
  <c r="M90" i="97"/>
  <c r="R88" i="97"/>
  <c r="P88" i="97"/>
  <c r="O88" i="97"/>
  <c r="M88" i="97"/>
  <c r="R87" i="97"/>
  <c r="P87" i="97"/>
  <c r="O87" i="97"/>
  <c r="M87" i="97"/>
  <c r="R86" i="97"/>
  <c r="P86" i="97"/>
  <c r="O86" i="97"/>
  <c r="M86" i="97"/>
  <c r="R85" i="97"/>
  <c r="P85" i="97"/>
  <c r="O85" i="97"/>
  <c r="M85" i="97"/>
  <c r="R84" i="97"/>
  <c r="P84" i="97"/>
  <c r="O84" i="97"/>
  <c r="M84" i="97"/>
  <c r="R83" i="97"/>
  <c r="P83" i="97"/>
  <c r="O83" i="97"/>
  <c r="M83" i="97"/>
  <c r="R82" i="97"/>
  <c r="P82" i="97"/>
  <c r="O82" i="97"/>
  <c r="M82" i="97"/>
  <c r="R81" i="97"/>
  <c r="P81" i="97"/>
  <c r="O81" i="97"/>
  <c r="M81" i="97"/>
  <c r="R80" i="97"/>
  <c r="P80" i="97"/>
  <c r="O80" i="97"/>
  <c r="M80" i="97"/>
  <c r="M79" i="97"/>
  <c r="M70" i="97"/>
  <c r="O70" i="97"/>
  <c r="M71" i="97"/>
  <c r="O71" i="97"/>
  <c r="M72" i="97"/>
  <c r="O72" i="97"/>
  <c r="M73" i="97"/>
  <c r="O73" i="97"/>
  <c r="M74" i="97"/>
  <c r="O74" i="97"/>
  <c r="M75" i="97"/>
  <c r="O75" i="97"/>
  <c r="M76" i="97"/>
  <c r="O76" i="97"/>
  <c r="M77" i="97"/>
  <c r="O77" i="97"/>
  <c r="O69" i="97"/>
  <c r="M69" i="97"/>
  <c r="M68" i="97"/>
  <c r="L132" i="97"/>
  <c r="J132" i="97"/>
  <c r="I132" i="97"/>
  <c r="G132" i="97"/>
  <c r="L131" i="97"/>
  <c r="J131" i="97"/>
  <c r="I131" i="97"/>
  <c r="G131" i="97"/>
  <c r="L130" i="97"/>
  <c r="J130" i="97"/>
  <c r="I130" i="97"/>
  <c r="G130" i="97"/>
  <c r="L129" i="97"/>
  <c r="J129" i="97"/>
  <c r="I129" i="97"/>
  <c r="G129" i="97"/>
  <c r="L128" i="97"/>
  <c r="J128" i="97"/>
  <c r="I128" i="97"/>
  <c r="G128" i="97"/>
  <c r="L127" i="97"/>
  <c r="J127" i="97"/>
  <c r="I127" i="97"/>
  <c r="G127" i="97"/>
  <c r="L126" i="97"/>
  <c r="J126" i="97"/>
  <c r="I126" i="97"/>
  <c r="G126" i="97"/>
  <c r="L125" i="97"/>
  <c r="J125" i="97"/>
  <c r="I125" i="97"/>
  <c r="G125" i="97"/>
  <c r="L124" i="97"/>
  <c r="J124" i="97"/>
  <c r="I124" i="97"/>
  <c r="G124" i="97"/>
  <c r="G123" i="97"/>
  <c r="L121" i="97"/>
  <c r="J121" i="97"/>
  <c r="I121" i="97"/>
  <c r="G121" i="97"/>
  <c r="L120" i="97"/>
  <c r="J120" i="97"/>
  <c r="I120" i="97"/>
  <c r="G120" i="97"/>
  <c r="L119" i="97"/>
  <c r="J119" i="97"/>
  <c r="I119" i="97"/>
  <c r="G119" i="97"/>
  <c r="L118" i="97"/>
  <c r="J118" i="97"/>
  <c r="I118" i="97"/>
  <c r="G118" i="97"/>
  <c r="L117" i="97"/>
  <c r="J117" i="97"/>
  <c r="I117" i="97"/>
  <c r="G117" i="97"/>
  <c r="L116" i="97"/>
  <c r="J116" i="97"/>
  <c r="I116" i="97"/>
  <c r="G116" i="97"/>
  <c r="L115" i="97"/>
  <c r="J115" i="97"/>
  <c r="I115" i="97"/>
  <c r="G115" i="97"/>
  <c r="L114" i="97"/>
  <c r="J114" i="97"/>
  <c r="I114" i="97"/>
  <c r="G114" i="97"/>
  <c r="L113" i="97"/>
  <c r="J113" i="97"/>
  <c r="I113" i="97"/>
  <c r="G113" i="97"/>
  <c r="G112" i="97"/>
  <c r="L110" i="97"/>
  <c r="J110" i="97"/>
  <c r="I110" i="97"/>
  <c r="G110" i="97"/>
  <c r="L109" i="97"/>
  <c r="J109" i="97"/>
  <c r="I109" i="97"/>
  <c r="G109" i="97"/>
  <c r="L108" i="97"/>
  <c r="J108" i="97"/>
  <c r="I108" i="97"/>
  <c r="G108" i="97"/>
  <c r="L107" i="97"/>
  <c r="J107" i="97"/>
  <c r="I107" i="97"/>
  <c r="G107" i="97"/>
  <c r="L106" i="97"/>
  <c r="J106" i="97"/>
  <c r="I106" i="97"/>
  <c r="G106" i="97"/>
  <c r="L105" i="97"/>
  <c r="J105" i="97"/>
  <c r="I105" i="97"/>
  <c r="G105" i="97"/>
  <c r="L104" i="97"/>
  <c r="J104" i="97"/>
  <c r="I104" i="97"/>
  <c r="G104" i="97"/>
  <c r="L103" i="97"/>
  <c r="J103" i="97"/>
  <c r="I103" i="97"/>
  <c r="G103" i="97"/>
  <c r="L102" i="97"/>
  <c r="J102" i="97"/>
  <c r="I102" i="97"/>
  <c r="G102" i="97"/>
  <c r="G101" i="97"/>
  <c r="L99" i="97"/>
  <c r="J99" i="97"/>
  <c r="I99" i="97"/>
  <c r="G99" i="97"/>
  <c r="L98" i="97"/>
  <c r="J98" i="97"/>
  <c r="I98" i="97"/>
  <c r="G98" i="97"/>
  <c r="L97" i="97"/>
  <c r="J97" i="97"/>
  <c r="I97" i="97"/>
  <c r="G97" i="97"/>
  <c r="L96" i="97"/>
  <c r="J96" i="97"/>
  <c r="I96" i="97"/>
  <c r="G96" i="97"/>
  <c r="L95" i="97"/>
  <c r="J95" i="97"/>
  <c r="I95" i="97"/>
  <c r="G95" i="97"/>
  <c r="L94" i="97"/>
  <c r="J94" i="97"/>
  <c r="I94" i="97"/>
  <c r="G94" i="97"/>
  <c r="L93" i="97"/>
  <c r="J93" i="97"/>
  <c r="I93" i="97"/>
  <c r="G93" i="97"/>
  <c r="L92" i="97"/>
  <c r="J92" i="97"/>
  <c r="I92" i="97"/>
  <c r="G92" i="97"/>
  <c r="L91" i="97"/>
  <c r="J91" i="97"/>
  <c r="I91" i="97"/>
  <c r="G91" i="97"/>
  <c r="G90" i="97"/>
  <c r="L88" i="97"/>
  <c r="J88" i="97"/>
  <c r="I88" i="97"/>
  <c r="G88" i="97"/>
  <c r="L87" i="97"/>
  <c r="J87" i="97"/>
  <c r="I87" i="97"/>
  <c r="G87" i="97"/>
  <c r="L86" i="97"/>
  <c r="J86" i="97"/>
  <c r="I86" i="97"/>
  <c r="G86" i="97"/>
  <c r="L85" i="97"/>
  <c r="J85" i="97"/>
  <c r="I85" i="97"/>
  <c r="G85" i="97"/>
  <c r="L84" i="97"/>
  <c r="J84" i="97"/>
  <c r="I84" i="97"/>
  <c r="G84" i="97"/>
  <c r="L83" i="97"/>
  <c r="J83" i="97"/>
  <c r="I83" i="97"/>
  <c r="G83" i="97"/>
  <c r="L82" i="97"/>
  <c r="J82" i="97"/>
  <c r="I82" i="97"/>
  <c r="G82" i="97"/>
  <c r="L81" i="97"/>
  <c r="J81" i="97"/>
  <c r="I81" i="97"/>
  <c r="G81" i="97"/>
  <c r="L80" i="97"/>
  <c r="J80" i="97"/>
  <c r="I80" i="97"/>
  <c r="G80" i="97"/>
  <c r="G79" i="97"/>
  <c r="G70" i="97"/>
  <c r="I70" i="97"/>
  <c r="G71" i="97"/>
  <c r="I71" i="97"/>
  <c r="G72" i="97"/>
  <c r="I72" i="97"/>
  <c r="G73" i="97"/>
  <c r="I73" i="97"/>
  <c r="G74" i="97"/>
  <c r="I74" i="97"/>
  <c r="G75" i="97"/>
  <c r="I75" i="97"/>
  <c r="G76" i="97"/>
  <c r="I76" i="97"/>
  <c r="G77" i="97"/>
  <c r="I77" i="97"/>
  <c r="I69" i="97"/>
  <c r="G69" i="97"/>
  <c r="G68" i="97"/>
  <c r="C132" i="97"/>
  <c r="A132" i="97"/>
  <c r="C131" i="97"/>
  <c r="A131" i="97"/>
  <c r="C130" i="97"/>
  <c r="A130" i="97"/>
  <c r="C129" i="97"/>
  <c r="A129" i="97"/>
  <c r="C128" i="97"/>
  <c r="A128" i="97"/>
  <c r="C127" i="97"/>
  <c r="A127" i="97"/>
  <c r="C126" i="97"/>
  <c r="A126" i="97"/>
  <c r="C125" i="97"/>
  <c r="A125" i="97"/>
  <c r="C124" i="97"/>
  <c r="A124" i="97"/>
  <c r="A123" i="97"/>
  <c r="C121" i="97"/>
  <c r="A121" i="97"/>
  <c r="C120" i="97"/>
  <c r="A120" i="97"/>
  <c r="C119" i="97"/>
  <c r="A119" i="97"/>
  <c r="C118" i="97"/>
  <c r="A118" i="97"/>
  <c r="C117" i="97"/>
  <c r="A117" i="97"/>
  <c r="C116" i="97"/>
  <c r="A116" i="97"/>
  <c r="C115" i="97"/>
  <c r="A115" i="97"/>
  <c r="C114" i="97"/>
  <c r="A114" i="97"/>
  <c r="C113" i="97"/>
  <c r="A113" i="97"/>
  <c r="A112" i="97"/>
  <c r="C110" i="97"/>
  <c r="A110" i="97"/>
  <c r="C109" i="97"/>
  <c r="A109" i="97"/>
  <c r="C108" i="97"/>
  <c r="A108" i="97"/>
  <c r="C107" i="97"/>
  <c r="A107" i="97"/>
  <c r="C106" i="97"/>
  <c r="A106" i="97"/>
  <c r="C105" i="97"/>
  <c r="A105" i="97"/>
  <c r="C104" i="97"/>
  <c r="A104" i="97"/>
  <c r="C103" i="97"/>
  <c r="A103" i="97"/>
  <c r="C102" i="97"/>
  <c r="A102" i="97"/>
  <c r="A101" i="97"/>
  <c r="C99" i="97"/>
  <c r="A99" i="97"/>
  <c r="C98" i="97"/>
  <c r="A98" i="97"/>
  <c r="C97" i="97"/>
  <c r="A97" i="97"/>
  <c r="C96" i="97"/>
  <c r="A96" i="97"/>
  <c r="C95" i="97"/>
  <c r="A95" i="97"/>
  <c r="C94" i="97"/>
  <c r="A94" i="97"/>
  <c r="C93" i="97"/>
  <c r="A93" i="97"/>
  <c r="C92" i="97"/>
  <c r="A92" i="97"/>
  <c r="C91" i="97"/>
  <c r="A91" i="97"/>
  <c r="A90" i="97"/>
  <c r="C88" i="97"/>
  <c r="A88" i="97"/>
  <c r="C87" i="97"/>
  <c r="A87" i="97"/>
  <c r="C86" i="97"/>
  <c r="A86" i="97"/>
  <c r="C85" i="97"/>
  <c r="A85" i="97"/>
  <c r="C84" i="97"/>
  <c r="A84" i="97"/>
  <c r="C83" i="97"/>
  <c r="A83" i="97"/>
  <c r="C82" i="97"/>
  <c r="A82" i="97"/>
  <c r="C81" i="97"/>
  <c r="A81" i="97"/>
  <c r="C80" i="97"/>
  <c r="A80" i="97"/>
  <c r="A79" i="97"/>
  <c r="A70" i="97"/>
  <c r="C70" i="97"/>
  <c r="A71" i="97"/>
  <c r="C71" i="97"/>
  <c r="A72" i="97"/>
  <c r="C72" i="97"/>
  <c r="A73" i="97"/>
  <c r="C73" i="97"/>
  <c r="A74" i="97"/>
  <c r="C74" i="97"/>
  <c r="A75" i="97"/>
  <c r="C75" i="97"/>
  <c r="A76" i="97"/>
  <c r="C76" i="97"/>
  <c r="A77" i="97"/>
  <c r="C77" i="97"/>
  <c r="C69" i="97"/>
  <c r="A69" i="97"/>
  <c r="A68" i="97"/>
  <c r="R55" i="97"/>
  <c r="P55" i="97"/>
  <c r="O55" i="97"/>
  <c r="M55" i="97"/>
  <c r="R54" i="97"/>
  <c r="P54" i="97"/>
  <c r="O54" i="97"/>
  <c r="M54" i="97"/>
  <c r="R53" i="97"/>
  <c r="P53" i="97"/>
  <c r="O53" i="97"/>
  <c r="M53" i="97"/>
  <c r="R52" i="97"/>
  <c r="P52" i="97"/>
  <c r="O52" i="97"/>
  <c r="M52" i="97"/>
  <c r="R51" i="97"/>
  <c r="P51" i="97"/>
  <c r="O51" i="97"/>
  <c r="M51" i="97"/>
  <c r="R50" i="97"/>
  <c r="P50" i="97"/>
  <c r="O50" i="97"/>
  <c r="M50" i="97"/>
  <c r="R49" i="97"/>
  <c r="P49" i="97"/>
  <c r="O49" i="97"/>
  <c r="M49" i="97"/>
  <c r="R48" i="97"/>
  <c r="P48" i="97"/>
  <c r="O48" i="97"/>
  <c r="M48" i="97"/>
  <c r="R47" i="97"/>
  <c r="P47" i="97"/>
  <c r="O47" i="97"/>
  <c r="M47" i="97"/>
  <c r="M46" i="97"/>
  <c r="R44" i="97"/>
  <c r="P44" i="97"/>
  <c r="O44" i="97"/>
  <c r="M44" i="97"/>
  <c r="R43" i="97"/>
  <c r="P43" i="97"/>
  <c r="O43" i="97"/>
  <c r="M43" i="97"/>
  <c r="R42" i="97"/>
  <c r="P42" i="97"/>
  <c r="O42" i="97"/>
  <c r="M42" i="97"/>
  <c r="R41" i="97"/>
  <c r="P41" i="97"/>
  <c r="O41" i="97"/>
  <c r="M41" i="97"/>
  <c r="R40" i="97"/>
  <c r="P40" i="97"/>
  <c r="O40" i="97"/>
  <c r="M40" i="97"/>
  <c r="R39" i="97"/>
  <c r="P39" i="97"/>
  <c r="O39" i="97"/>
  <c r="M39" i="97"/>
  <c r="R38" i="97"/>
  <c r="P38" i="97"/>
  <c r="O38" i="97"/>
  <c r="M38" i="97"/>
  <c r="R37" i="97"/>
  <c r="P37" i="97"/>
  <c r="O37" i="97"/>
  <c r="M37" i="97"/>
  <c r="R36" i="97"/>
  <c r="P36" i="97"/>
  <c r="O36" i="97"/>
  <c r="M36" i="97"/>
  <c r="M35" i="97"/>
  <c r="R33" i="97"/>
  <c r="P33" i="97"/>
  <c r="O33" i="97"/>
  <c r="M33" i="97"/>
  <c r="R32" i="97"/>
  <c r="P32" i="97"/>
  <c r="O32" i="97"/>
  <c r="M32" i="97"/>
  <c r="R31" i="97"/>
  <c r="P31" i="97"/>
  <c r="O31" i="97"/>
  <c r="M31" i="97"/>
  <c r="R30" i="97"/>
  <c r="P30" i="97"/>
  <c r="O30" i="97"/>
  <c r="M30" i="97"/>
  <c r="R29" i="97"/>
  <c r="P29" i="97"/>
  <c r="O29" i="97"/>
  <c r="M29" i="97"/>
  <c r="R28" i="97"/>
  <c r="P28" i="97"/>
  <c r="O28" i="97"/>
  <c r="M28" i="97"/>
  <c r="R27" i="97"/>
  <c r="P27" i="97"/>
  <c r="O27" i="97"/>
  <c r="M27" i="97"/>
  <c r="R26" i="97"/>
  <c r="P26" i="97"/>
  <c r="O26" i="97"/>
  <c r="M26" i="97"/>
  <c r="R25" i="97"/>
  <c r="P25" i="97"/>
  <c r="O25" i="97"/>
  <c r="M25" i="97"/>
  <c r="M24" i="97"/>
  <c r="R22" i="97"/>
  <c r="P22" i="97"/>
  <c r="O22" i="97"/>
  <c r="M22" i="97"/>
  <c r="R21" i="97"/>
  <c r="P21" i="97"/>
  <c r="O21" i="97"/>
  <c r="M21" i="97"/>
  <c r="R20" i="97"/>
  <c r="P20" i="97"/>
  <c r="O20" i="97"/>
  <c r="M20" i="97"/>
  <c r="R19" i="97"/>
  <c r="P19" i="97"/>
  <c r="O19" i="97"/>
  <c r="M19" i="97"/>
  <c r="R18" i="97"/>
  <c r="P18" i="97"/>
  <c r="O18" i="97"/>
  <c r="M18" i="97"/>
  <c r="R17" i="97"/>
  <c r="P17" i="97"/>
  <c r="O17" i="97"/>
  <c r="M17" i="97"/>
  <c r="R16" i="97"/>
  <c r="P16" i="97"/>
  <c r="O16" i="97"/>
  <c r="M16" i="97"/>
  <c r="R15" i="97"/>
  <c r="P15" i="97"/>
  <c r="O15" i="97"/>
  <c r="M15" i="97"/>
  <c r="R14" i="97"/>
  <c r="P14" i="97"/>
  <c r="O14" i="97"/>
  <c r="M14" i="97"/>
  <c r="M13" i="97"/>
  <c r="M4" i="97"/>
  <c r="O4" i="97"/>
  <c r="M5" i="97"/>
  <c r="O5" i="97"/>
  <c r="M6" i="97"/>
  <c r="O6" i="97"/>
  <c r="M7" i="97"/>
  <c r="O7" i="97"/>
  <c r="M8" i="97"/>
  <c r="O8" i="97"/>
  <c r="M9" i="97"/>
  <c r="O9" i="97"/>
  <c r="M10" i="97"/>
  <c r="O10" i="97"/>
  <c r="M11" i="97"/>
  <c r="O11" i="97"/>
  <c r="O3" i="97"/>
  <c r="M3" i="97"/>
  <c r="M2" i="97"/>
  <c r="L66" i="97"/>
  <c r="J66" i="97"/>
  <c r="I66" i="97"/>
  <c r="G66" i="97"/>
  <c r="L65" i="97"/>
  <c r="J65" i="97"/>
  <c r="I65" i="97"/>
  <c r="G65" i="97"/>
  <c r="L64" i="97"/>
  <c r="J64" i="97"/>
  <c r="I64" i="97"/>
  <c r="G64" i="97"/>
  <c r="L63" i="97"/>
  <c r="J63" i="97"/>
  <c r="I63" i="97"/>
  <c r="G63" i="97"/>
  <c r="L62" i="97"/>
  <c r="J62" i="97"/>
  <c r="I62" i="97"/>
  <c r="G62" i="97"/>
  <c r="L61" i="97"/>
  <c r="J61" i="97"/>
  <c r="I61" i="97"/>
  <c r="G61" i="97"/>
  <c r="L60" i="97"/>
  <c r="J60" i="97"/>
  <c r="I60" i="97"/>
  <c r="G60" i="97"/>
  <c r="L59" i="97"/>
  <c r="J59" i="97"/>
  <c r="I59" i="97"/>
  <c r="G59" i="97"/>
  <c r="L58" i="97"/>
  <c r="J58" i="97"/>
  <c r="I58" i="97"/>
  <c r="G58" i="97"/>
  <c r="G57" i="97"/>
  <c r="L55" i="97"/>
  <c r="J55" i="97"/>
  <c r="I55" i="97"/>
  <c r="G55" i="97"/>
  <c r="L54" i="97"/>
  <c r="J54" i="97"/>
  <c r="I54" i="97"/>
  <c r="G54" i="97"/>
  <c r="L53" i="97"/>
  <c r="J53" i="97"/>
  <c r="I53" i="97"/>
  <c r="G53" i="97"/>
  <c r="L52" i="97"/>
  <c r="J52" i="97"/>
  <c r="I52" i="97"/>
  <c r="G52" i="97"/>
  <c r="L51" i="97"/>
  <c r="J51" i="97"/>
  <c r="I51" i="97"/>
  <c r="G51" i="97"/>
  <c r="L50" i="97"/>
  <c r="J50" i="97"/>
  <c r="I50" i="97"/>
  <c r="G50" i="97"/>
  <c r="L49" i="97"/>
  <c r="J49" i="97"/>
  <c r="I49" i="97"/>
  <c r="G49" i="97"/>
  <c r="L48" i="97"/>
  <c r="J48" i="97"/>
  <c r="I48" i="97"/>
  <c r="G48" i="97"/>
  <c r="L47" i="97"/>
  <c r="J47" i="97"/>
  <c r="I47" i="97"/>
  <c r="G47" i="97"/>
  <c r="G46" i="97"/>
  <c r="L44" i="97"/>
  <c r="J44" i="97"/>
  <c r="I44" i="97"/>
  <c r="G44" i="97"/>
  <c r="L43" i="97"/>
  <c r="J43" i="97"/>
  <c r="I43" i="97"/>
  <c r="G43" i="97"/>
  <c r="L42" i="97"/>
  <c r="J42" i="97"/>
  <c r="I42" i="97"/>
  <c r="G42" i="97"/>
  <c r="L41" i="97"/>
  <c r="J41" i="97"/>
  <c r="I41" i="97"/>
  <c r="G41" i="97"/>
  <c r="L40" i="97"/>
  <c r="J40" i="97"/>
  <c r="I40" i="97"/>
  <c r="G40" i="97"/>
  <c r="L39" i="97"/>
  <c r="J39" i="97"/>
  <c r="I39" i="97"/>
  <c r="G39" i="97"/>
  <c r="L38" i="97"/>
  <c r="J38" i="97"/>
  <c r="I38" i="97"/>
  <c r="G38" i="97"/>
  <c r="L37" i="97"/>
  <c r="J37" i="97"/>
  <c r="I37" i="97"/>
  <c r="G37" i="97"/>
  <c r="L36" i="97"/>
  <c r="J36" i="97"/>
  <c r="I36" i="97"/>
  <c r="G36" i="97"/>
  <c r="G35" i="97"/>
  <c r="L33" i="97"/>
  <c r="J33" i="97"/>
  <c r="I33" i="97"/>
  <c r="G33" i="97"/>
  <c r="L32" i="97"/>
  <c r="J32" i="97"/>
  <c r="I32" i="97"/>
  <c r="G32" i="97"/>
  <c r="L31" i="97"/>
  <c r="J31" i="97"/>
  <c r="I31" i="97"/>
  <c r="G31" i="97"/>
  <c r="L30" i="97"/>
  <c r="J30" i="97"/>
  <c r="I30" i="97"/>
  <c r="G30" i="97"/>
  <c r="L29" i="97"/>
  <c r="J29" i="97"/>
  <c r="I29" i="97"/>
  <c r="G29" i="97"/>
  <c r="L28" i="97"/>
  <c r="J28" i="97"/>
  <c r="I28" i="97"/>
  <c r="G28" i="97"/>
  <c r="L27" i="97"/>
  <c r="J27" i="97"/>
  <c r="I27" i="97"/>
  <c r="G27" i="97"/>
  <c r="L26" i="97"/>
  <c r="J26" i="97"/>
  <c r="I26" i="97"/>
  <c r="G26" i="97"/>
  <c r="L25" i="97"/>
  <c r="J25" i="97"/>
  <c r="I25" i="97"/>
  <c r="G25" i="97"/>
  <c r="G24" i="97"/>
  <c r="L22" i="97"/>
  <c r="J22" i="97"/>
  <c r="I22" i="97"/>
  <c r="G22" i="97"/>
  <c r="L21" i="97"/>
  <c r="J21" i="97"/>
  <c r="I21" i="97"/>
  <c r="G21" i="97"/>
  <c r="L20" i="97"/>
  <c r="J20" i="97"/>
  <c r="I20" i="97"/>
  <c r="G20" i="97"/>
  <c r="L19" i="97"/>
  <c r="J19" i="97"/>
  <c r="I19" i="97"/>
  <c r="G19" i="97"/>
  <c r="L18" i="97"/>
  <c r="J18" i="97"/>
  <c r="I18" i="97"/>
  <c r="G18" i="97"/>
  <c r="L17" i="97"/>
  <c r="J17" i="97"/>
  <c r="I17" i="97"/>
  <c r="G17" i="97"/>
  <c r="L16" i="97"/>
  <c r="J16" i="97"/>
  <c r="I16" i="97"/>
  <c r="G16" i="97"/>
  <c r="L15" i="97"/>
  <c r="J15" i="97"/>
  <c r="I15" i="97"/>
  <c r="G15" i="97"/>
  <c r="L14" i="97"/>
  <c r="J14" i="97"/>
  <c r="I14" i="97"/>
  <c r="G14" i="97"/>
  <c r="G13" i="97"/>
  <c r="G4" i="97"/>
  <c r="I4" i="97"/>
  <c r="G5" i="97"/>
  <c r="I5" i="97"/>
  <c r="G6" i="97"/>
  <c r="I6" i="97"/>
  <c r="G7" i="97"/>
  <c r="I7" i="97"/>
  <c r="G8" i="97"/>
  <c r="I8" i="97"/>
  <c r="G9" i="97"/>
  <c r="I9" i="97"/>
  <c r="G10" i="97"/>
  <c r="I10" i="97"/>
  <c r="G11" i="97"/>
  <c r="I11" i="97"/>
  <c r="I3" i="97"/>
  <c r="G3" i="97"/>
  <c r="G2" i="97"/>
  <c r="F66" i="97"/>
  <c r="D66" i="97"/>
  <c r="C66" i="97"/>
  <c r="A66" i="97"/>
  <c r="F65" i="97"/>
  <c r="D65" i="97"/>
  <c r="C65" i="97"/>
  <c r="A65" i="97"/>
  <c r="F64" i="97"/>
  <c r="D64" i="97"/>
  <c r="C64" i="97"/>
  <c r="A64" i="97"/>
  <c r="F63" i="97"/>
  <c r="D63" i="97"/>
  <c r="C63" i="97"/>
  <c r="A63" i="97"/>
  <c r="F62" i="97"/>
  <c r="D62" i="97"/>
  <c r="C62" i="97"/>
  <c r="A62" i="97"/>
  <c r="F61" i="97"/>
  <c r="D61" i="97"/>
  <c r="C61" i="97"/>
  <c r="A61" i="97"/>
  <c r="F60" i="97"/>
  <c r="D60" i="97"/>
  <c r="C60" i="97"/>
  <c r="A60" i="97"/>
  <c r="F59" i="97"/>
  <c r="D59" i="97"/>
  <c r="C59" i="97"/>
  <c r="A59" i="97"/>
  <c r="F58" i="97"/>
  <c r="D58" i="97"/>
  <c r="C58" i="97"/>
  <c r="A58" i="97"/>
  <c r="A57" i="97"/>
  <c r="F55" i="97"/>
  <c r="D55" i="97"/>
  <c r="C55" i="97"/>
  <c r="A55" i="97"/>
  <c r="F54" i="97"/>
  <c r="D54" i="97"/>
  <c r="C54" i="97"/>
  <c r="A54" i="97"/>
  <c r="F53" i="97"/>
  <c r="D53" i="97"/>
  <c r="C53" i="97"/>
  <c r="A53" i="97"/>
  <c r="F52" i="97"/>
  <c r="D52" i="97"/>
  <c r="C52" i="97"/>
  <c r="A52" i="97"/>
  <c r="F51" i="97"/>
  <c r="D51" i="97"/>
  <c r="C51" i="97"/>
  <c r="A51" i="97"/>
  <c r="F50" i="97"/>
  <c r="D50" i="97"/>
  <c r="C50" i="97"/>
  <c r="A50" i="97"/>
  <c r="F49" i="97"/>
  <c r="D49" i="97"/>
  <c r="C49" i="97"/>
  <c r="A49" i="97"/>
  <c r="F48" i="97"/>
  <c r="D48" i="97"/>
  <c r="C48" i="97"/>
  <c r="A48" i="97"/>
  <c r="F47" i="97"/>
  <c r="D47" i="97"/>
  <c r="C47" i="97"/>
  <c r="A47" i="97"/>
  <c r="A46" i="97"/>
  <c r="F44" i="97"/>
  <c r="D44" i="97"/>
  <c r="C44" i="97"/>
  <c r="A44" i="97"/>
  <c r="F43" i="97"/>
  <c r="D43" i="97"/>
  <c r="C43" i="97"/>
  <c r="A43" i="97"/>
  <c r="F42" i="97"/>
  <c r="D42" i="97"/>
  <c r="C42" i="97"/>
  <c r="A42" i="97"/>
  <c r="F41" i="97"/>
  <c r="D41" i="97"/>
  <c r="C41" i="97"/>
  <c r="A41" i="97"/>
  <c r="F40" i="97"/>
  <c r="D40" i="97"/>
  <c r="C40" i="97"/>
  <c r="A40" i="97"/>
  <c r="F39" i="97"/>
  <c r="D39" i="97"/>
  <c r="C39" i="97"/>
  <c r="A39" i="97"/>
  <c r="F38" i="97"/>
  <c r="D38" i="97"/>
  <c r="C38" i="97"/>
  <c r="A38" i="97"/>
  <c r="F37" i="97"/>
  <c r="D37" i="97"/>
  <c r="C37" i="97"/>
  <c r="A37" i="97"/>
  <c r="F36" i="97"/>
  <c r="D36" i="97"/>
  <c r="C36" i="97"/>
  <c r="A36" i="97"/>
  <c r="A35" i="97"/>
  <c r="F33" i="97"/>
  <c r="D33" i="97"/>
  <c r="C33" i="97"/>
  <c r="A33" i="97"/>
  <c r="F32" i="97"/>
  <c r="D32" i="97"/>
  <c r="C32" i="97"/>
  <c r="A32" i="97"/>
  <c r="F31" i="97"/>
  <c r="D31" i="97"/>
  <c r="C31" i="97"/>
  <c r="A31" i="97"/>
  <c r="F30" i="97"/>
  <c r="D30" i="97"/>
  <c r="C30" i="97"/>
  <c r="A30" i="97"/>
  <c r="F29" i="97"/>
  <c r="D29" i="97"/>
  <c r="C29" i="97"/>
  <c r="A29" i="97"/>
  <c r="F28" i="97"/>
  <c r="D28" i="97"/>
  <c r="C28" i="97"/>
  <c r="A28" i="97"/>
  <c r="F27" i="97"/>
  <c r="D27" i="97"/>
  <c r="C27" i="97"/>
  <c r="A27" i="97"/>
  <c r="F26" i="97"/>
  <c r="D26" i="97"/>
  <c r="C26" i="97"/>
  <c r="A26" i="97"/>
  <c r="F25" i="97"/>
  <c r="D25" i="97"/>
  <c r="C25" i="97"/>
  <c r="A25" i="97"/>
  <c r="A24" i="97"/>
  <c r="F22" i="97"/>
  <c r="D22" i="97"/>
  <c r="C22" i="97"/>
  <c r="A22" i="97"/>
  <c r="F21" i="97"/>
  <c r="D21" i="97"/>
  <c r="C21" i="97"/>
  <c r="A21" i="97"/>
  <c r="F20" i="97"/>
  <c r="D20" i="97"/>
  <c r="C20" i="97"/>
  <c r="A20" i="97"/>
  <c r="F19" i="97"/>
  <c r="D19" i="97"/>
  <c r="C19" i="97"/>
  <c r="A19" i="97"/>
  <c r="F18" i="97"/>
  <c r="D18" i="97"/>
  <c r="C18" i="97"/>
  <c r="A18" i="97"/>
  <c r="F17" i="97"/>
  <c r="D17" i="97"/>
  <c r="C17" i="97"/>
  <c r="A17" i="97"/>
  <c r="F16" i="97"/>
  <c r="D16" i="97"/>
  <c r="C16" i="97"/>
  <c r="A16" i="97"/>
  <c r="F15" i="97"/>
  <c r="D15" i="97"/>
  <c r="C15" i="97"/>
  <c r="A15" i="97"/>
  <c r="F14" i="97"/>
  <c r="D14" i="97"/>
  <c r="C14" i="97"/>
  <c r="A14" i="97"/>
  <c r="A13" i="97"/>
  <c r="A4" i="97"/>
  <c r="C4" i="97"/>
  <c r="A5" i="97"/>
  <c r="C5" i="97"/>
  <c r="A6" i="97"/>
  <c r="C6" i="97"/>
  <c r="A7" i="97"/>
  <c r="C7" i="97"/>
  <c r="A8" i="97"/>
  <c r="C8" i="97"/>
  <c r="A9" i="97"/>
  <c r="C9" i="97"/>
  <c r="A10" i="97"/>
  <c r="C10" i="97"/>
  <c r="A11" i="97"/>
  <c r="C11" i="97"/>
  <c r="C3" i="97"/>
  <c r="A3" i="97"/>
  <c r="A2" i="97"/>
  <c r="C375" i="2"/>
  <c r="A375" i="2"/>
  <c r="C374" i="2"/>
  <c r="A374" i="2"/>
  <c r="C373" i="2"/>
  <c r="A373" i="2"/>
  <c r="C372" i="2"/>
  <c r="A372" i="2"/>
  <c r="C371" i="2"/>
  <c r="A371" i="2"/>
  <c r="C370" i="2"/>
  <c r="A370" i="2"/>
  <c r="C369" i="2"/>
  <c r="A369" i="2"/>
  <c r="C368" i="2"/>
  <c r="A368" i="2"/>
  <c r="C367" i="2"/>
  <c r="A367" i="2"/>
  <c r="A366" i="2"/>
  <c r="C364" i="2"/>
  <c r="A364" i="2"/>
  <c r="C363" i="2"/>
  <c r="A363" i="2"/>
  <c r="C362" i="2"/>
  <c r="A362" i="2"/>
  <c r="C361" i="2"/>
  <c r="A361" i="2"/>
  <c r="C360" i="2"/>
  <c r="A360" i="2"/>
  <c r="C359" i="2"/>
  <c r="A359" i="2"/>
  <c r="C358" i="2"/>
  <c r="A358" i="2"/>
  <c r="C357" i="2"/>
  <c r="A357" i="2"/>
  <c r="C356" i="2"/>
  <c r="A356" i="2"/>
  <c r="A355" i="2"/>
  <c r="C353" i="2"/>
  <c r="A353" i="2"/>
  <c r="C352" i="2"/>
  <c r="A352" i="2"/>
  <c r="C351" i="2"/>
  <c r="A351" i="2"/>
  <c r="C350" i="2"/>
  <c r="A350" i="2"/>
  <c r="C349" i="2"/>
  <c r="A349" i="2"/>
  <c r="C348" i="2"/>
  <c r="A348" i="2"/>
  <c r="C347" i="2"/>
  <c r="A347" i="2"/>
  <c r="C346" i="2"/>
  <c r="A346" i="2"/>
  <c r="C345" i="2"/>
  <c r="A345" i="2"/>
  <c r="A344" i="2"/>
  <c r="C342" i="2"/>
  <c r="A342" i="2"/>
  <c r="C341" i="2"/>
  <c r="A341" i="2"/>
  <c r="C340" i="2"/>
  <c r="A340" i="2"/>
  <c r="C339" i="2"/>
  <c r="A339" i="2"/>
  <c r="C338" i="2"/>
  <c r="A338" i="2"/>
  <c r="C337" i="2"/>
  <c r="A337" i="2"/>
  <c r="C336" i="2"/>
  <c r="A336" i="2"/>
  <c r="C335" i="2"/>
  <c r="A335" i="2"/>
  <c r="C334" i="2"/>
  <c r="A334" i="2"/>
  <c r="A333" i="2"/>
  <c r="C331" i="2"/>
  <c r="A331" i="2"/>
  <c r="C330" i="2"/>
  <c r="A330" i="2"/>
  <c r="C329" i="2"/>
  <c r="A329" i="2"/>
  <c r="C328" i="2"/>
  <c r="A328" i="2"/>
  <c r="C327" i="2"/>
  <c r="A327" i="2"/>
  <c r="C326" i="2"/>
  <c r="A326" i="2"/>
  <c r="C325" i="2"/>
  <c r="A325" i="2"/>
  <c r="C324" i="2"/>
  <c r="A324" i="2"/>
  <c r="C323" i="2"/>
  <c r="A323" i="2"/>
  <c r="A322" i="2"/>
  <c r="C320" i="2"/>
  <c r="A320" i="2"/>
  <c r="C319" i="2"/>
  <c r="A319" i="2"/>
  <c r="C318" i="2"/>
  <c r="A318" i="2"/>
  <c r="C317" i="2"/>
  <c r="A317" i="2"/>
  <c r="C316" i="2"/>
  <c r="A316" i="2"/>
  <c r="C315" i="2"/>
  <c r="A315" i="2"/>
  <c r="C314" i="2"/>
  <c r="A314" i="2"/>
  <c r="C313" i="2"/>
  <c r="A313" i="2"/>
  <c r="C312" i="2"/>
  <c r="A312" i="2"/>
  <c r="A311" i="2"/>
  <c r="C309" i="2"/>
  <c r="A309" i="2"/>
  <c r="C308" i="2"/>
  <c r="A308" i="2"/>
  <c r="C307" i="2"/>
  <c r="A307" i="2"/>
  <c r="C306" i="2"/>
  <c r="A306" i="2"/>
  <c r="C305" i="2"/>
  <c r="A305" i="2"/>
  <c r="C304" i="2"/>
  <c r="A304" i="2"/>
  <c r="C303" i="2"/>
  <c r="A303" i="2"/>
  <c r="C302" i="2"/>
  <c r="A302" i="2"/>
  <c r="C301" i="2"/>
  <c r="A301" i="2"/>
  <c r="A300" i="2"/>
  <c r="C298" i="2"/>
  <c r="A298" i="2"/>
  <c r="C297" i="2"/>
  <c r="A297" i="2"/>
  <c r="C296" i="2"/>
  <c r="A296" i="2"/>
  <c r="C295" i="2"/>
  <c r="A295" i="2"/>
  <c r="C294" i="2"/>
  <c r="A294" i="2"/>
  <c r="C293" i="2"/>
  <c r="A293" i="2"/>
  <c r="C292" i="2"/>
  <c r="A292" i="2"/>
  <c r="C291" i="2"/>
  <c r="A291" i="2"/>
  <c r="C290" i="2"/>
  <c r="A290" i="2"/>
  <c r="A289" i="2"/>
  <c r="C287" i="2"/>
  <c r="A287" i="2"/>
  <c r="C286" i="2"/>
  <c r="A286" i="2"/>
  <c r="C285" i="2"/>
  <c r="A285" i="2"/>
  <c r="C284" i="2"/>
  <c r="A284" i="2"/>
  <c r="C283" i="2"/>
  <c r="A283" i="2"/>
  <c r="C282" i="2"/>
  <c r="A282" i="2"/>
  <c r="C281" i="2"/>
  <c r="A281" i="2"/>
  <c r="C280" i="2"/>
  <c r="A280" i="2"/>
  <c r="C279" i="2"/>
  <c r="A279" i="2"/>
  <c r="A278" i="2"/>
  <c r="C276" i="2"/>
  <c r="A276" i="2"/>
  <c r="C275" i="2"/>
  <c r="A275" i="2"/>
  <c r="C274" i="2"/>
  <c r="A274" i="2"/>
  <c r="C273" i="2"/>
  <c r="A273" i="2"/>
  <c r="C272" i="2"/>
  <c r="A272" i="2"/>
  <c r="C271" i="2"/>
  <c r="A271" i="2"/>
  <c r="C270" i="2"/>
  <c r="A270" i="2"/>
  <c r="C269" i="2"/>
  <c r="A269" i="2"/>
  <c r="C268" i="2"/>
  <c r="A268" i="2"/>
  <c r="A267" i="2"/>
  <c r="C265" i="2"/>
  <c r="A265" i="2"/>
  <c r="C264" i="2"/>
  <c r="A264" i="2"/>
  <c r="C263" i="2"/>
  <c r="A263" i="2"/>
  <c r="C262" i="2"/>
  <c r="A262" i="2"/>
  <c r="C261" i="2"/>
  <c r="A261" i="2"/>
  <c r="C260" i="2"/>
  <c r="A260" i="2"/>
  <c r="C259" i="2"/>
  <c r="A259" i="2"/>
  <c r="C258" i="2"/>
  <c r="A258" i="2"/>
  <c r="C257" i="2"/>
  <c r="A257" i="2"/>
  <c r="A256" i="2"/>
  <c r="C254" i="2"/>
  <c r="A254" i="2"/>
  <c r="C253" i="2"/>
  <c r="A253" i="2"/>
  <c r="C252" i="2"/>
  <c r="A252" i="2"/>
  <c r="C251" i="2"/>
  <c r="A251" i="2"/>
  <c r="C250" i="2"/>
  <c r="A250" i="2"/>
  <c r="C249" i="2"/>
  <c r="A249" i="2"/>
  <c r="C248" i="2"/>
  <c r="A248" i="2"/>
  <c r="C247" i="2"/>
  <c r="A247" i="2"/>
  <c r="C246" i="2"/>
  <c r="A246" i="2"/>
  <c r="A245" i="2"/>
  <c r="C243" i="2"/>
  <c r="A243" i="2"/>
  <c r="C242" i="2"/>
  <c r="A242" i="2"/>
  <c r="C241" i="2"/>
  <c r="A241" i="2"/>
  <c r="C240" i="2"/>
  <c r="A240" i="2"/>
  <c r="C239" i="2"/>
  <c r="A239" i="2"/>
  <c r="C238" i="2"/>
  <c r="A238" i="2"/>
  <c r="C237" i="2"/>
  <c r="A237" i="2"/>
  <c r="C236" i="2"/>
  <c r="A236" i="2"/>
  <c r="C235" i="2"/>
  <c r="A235" i="2"/>
  <c r="A234" i="2"/>
  <c r="C232" i="2"/>
  <c r="A232" i="2"/>
  <c r="C231" i="2"/>
  <c r="A231" i="2"/>
  <c r="C230" i="2"/>
  <c r="A230" i="2"/>
  <c r="C229" i="2"/>
  <c r="A229" i="2"/>
  <c r="C228" i="2"/>
  <c r="A228" i="2"/>
  <c r="C227" i="2"/>
  <c r="A227" i="2"/>
  <c r="C226" i="2"/>
  <c r="A226" i="2"/>
  <c r="C225" i="2"/>
  <c r="A225" i="2"/>
  <c r="C224" i="2"/>
  <c r="A224" i="2"/>
  <c r="A223" i="2"/>
  <c r="C221" i="2"/>
  <c r="A221" i="2"/>
  <c r="C220" i="2"/>
  <c r="A220" i="2"/>
  <c r="C219" i="2"/>
  <c r="A219" i="2"/>
  <c r="C218" i="2"/>
  <c r="A218" i="2"/>
  <c r="C217" i="2"/>
  <c r="A217" i="2"/>
  <c r="C216" i="2"/>
  <c r="A216" i="2"/>
  <c r="C215" i="2"/>
  <c r="A215" i="2"/>
  <c r="C214" i="2"/>
  <c r="A214" i="2"/>
  <c r="C213" i="2"/>
  <c r="A213" i="2"/>
  <c r="A212" i="2"/>
  <c r="C210" i="2"/>
  <c r="A210" i="2"/>
  <c r="C209" i="2"/>
  <c r="A209" i="2"/>
  <c r="C208" i="2"/>
  <c r="A208" i="2"/>
  <c r="C207" i="2"/>
  <c r="A207" i="2"/>
  <c r="C206" i="2"/>
  <c r="A206" i="2"/>
  <c r="C205" i="2"/>
  <c r="A205" i="2"/>
  <c r="C204" i="2"/>
  <c r="A204" i="2"/>
  <c r="C203" i="2"/>
  <c r="A203" i="2"/>
  <c r="C202" i="2"/>
  <c r="A202" i="2"/>
  <c r="A201" i="2"/>
  <c r="C199" i="2"/>
  <c r="A199" i="2"/>
  <c r="C198" i="2"/>
  <c r="A198" i="2"/>
  <c r="C197" i="2"/>
  <c r="A197" i="2"/>
  <c r="C196" i="2"/>
  <c r="A196" i="2"/>
  <c r="C195" i="2"/>
  <c r="A195" i="2"/>
  <c r="C194" i="2"/>
  <c r="A194" i="2"/>
  <c r="C193" i="2"/>
  <c r="A193" i="2"/>
  <c r="C192" i="2"/>
  <c r="A192" i="2"/>
  <c r="C191" i="2"/>
  <c r="A191" i="2"/>
  <c r="A190" i="2"/>
  <c r="C188" i="2"/>
  <c r="A188" i="2"/>
  <c r="C187" i="2"/>
  <c r="A187" i="2"/>
  <c r="C186" i="2"/>
  <c r="A186" i="2"/>
  <c r="C185" i="2"/>
  <c r="A185" i="2"/>
  <c r="C184" i="2"/>
  <c r="A184" i="2"/>
  <c r="C183" i="2"/>
  <c r="A183" i="2"/>
  <c r="C182" i="2"/>
  <c r="A182" i="2"/>
  <c r="C181" i="2"/>
  <c r="A181" i="2"/>
  <c r="C180" i="2"/>
  <c r="A180" i="2"/>
  <c r="A179" i="2"/>
  <c r="C177" i="2"/>
  <c r="A177" i="2"/>
  <c r="C176" i="2"/>
  <c r="A176" i="2"/>
  <c r="C175" i="2"/>
  <c r="A175" i="2"/>
  <c r="C174" i="2"/>
  <c r="A174" i="2"/>
  <c r="C173" i="2"/>
  <c r="A173" i="2"/>
  <c r="C172" i="2"/>
  <c r="A172" i="2"/>
  <c r="C171" i="2"/>
  <c r="A171" i="2"/>
  <c r="C170" i="2"/>
  <c r="A170" i="2"/>
  <c r="C169" i="2"/>
  <c r="A169" i="2"/>
  <c r="A168" i="2"/>
  <c r="C166" i="2"/>
  <c r="A166" i="2"/>
  <c r="C165" i="2"/>
  <c r="A165" i="2"/>
  <c r="C164" i="2"/>
  <c r="A164" i="2"/>
  <c r="C163" i="2"/>
  <c r="A163" i="2"/>
  <c r="C162" i="2"/>
  <c r="A162" i="2"/>
  <c r="C161" i="2"/>
  <c r="A161" i="2"/>
  <c r="C160" i="2"/>
  <c r="A160" i="2"/>
  <c r="C159" i="2"/>
  <c r="A159" i="2"/>
  <c r="C158" i="2"/>
  <c r="A158" i="2"/>
  <c r="A157" i="2"/>
  <c r="C155" i="2"/>
  <c r="A155" i="2"/>
  <c r="C154" i="2"/>
  <c r="A154" i="2"/>
  <c r="C153" i="2"/>
  <c r="A153" i="2"/>
  <c r="C152" i="2"/>
  <c r="A152" i="2"/>
  <c r="C151" i="2"/>
  <c r="A151" i="2"/>
  <c r="C150" i="2"/>
  <c r="A150" i="2"/>
  <c r="C149" i="2"/>
  <c r="A149" i="2"/>
  <c r="C148" i="2"/>
  <c r="A148" i="2"/>
  <c r="C147" i="2"/>
  <c r="A147" i="2"/>
  <c r="A146" i="2"/>
  <c r="C144" i="2"/>
  <c r="A144" i="2"/>
  <c r="C143" i="2"/>
  <c r="A143" i="2"/>
  <c r="C142" i="2"/>
  <c r="A142" i="2"/>
  <c r="C141" i="2"/>
  <c r="A141" i="2"/>
  <c r="C140" i="2"/>
  <c r="A140" i="2"/>
  <c r="C139" i="2"/>
  <c r="A139" i="2"/>
  <c r="C138" i="2"/>
  <c r="A138" i="2"/>
  <c r="C137" i="2"/>
  <c r="A137" i="2"/>
  <c r="C136" i="2"/>
  <c r="A136" i="2"/>
  <c r="A135" i="2"/>
  <c r="C133" i="2"/>
  <c r="A133" i="2"/>
  <c r="C132" i="2"/>
  <c r="A132" i="2"/>
  <c r="C131" i="2"/>
  <c r="A131" i="2"/>
  <c r="C130" i="2"/>
  <c r="A130" i="2"/>
  <c r="C129" i="2"/>
  <c r="A129" i="2"/>
  <c r="C128" i="2"/>
  <c r="A128" i="2"/>
  <c r="C127" i="2"/>
  <c r="A127" i="2"/>
  <c r="C126" i="2"/>
  <c r="A126" i="2"/>
  <c r="C125" i="2"/>
  <c r="A125" i="2"/>
  <c r="A124" i="2"/>
  <c r="C122" i="2"/>
  <c r="A122" i="2"/>
  <c r="C121" i="2"/>
  <c r="A121" i="2"/>
  <c r="C120" i="2"/>
  <c r="A120" i="2"/>
  <c r="C119" i="2"/>
  <c r="A119" i="2"/>
  <c r="C118" i="2"/>
  <c r="A118" i="2"/>
  <c r="C117" i="2"/>
  <c r="A117" i="2"/>
  <c r="C116" i="2"/>
  <c r="A116" i="2"/>
  <c r="C115" i="2"/>
  <c r="A115" i="2"/>
  <c r="C114" i="2"/>
  <c r="A114" i="2"/>
  <c r="A113" i="2"/>
  <c r="C111" i="2"/>
  <c r="A111" i="2"/>
  <c r="C110" i="2"/>
  <c r="A110" i="2"/>
  <c r="C109" i="2"/>
  <c r="A109" i="2"/>
  <c r="C108" i="2"/>
  <c r="A108" i="2"/>
  <c r="C107" i="2"/>
  <c r="A107" i="2"/>
  <c r="C106" i="2"/>
  <c r="A106" i="2"/>
  <c r="C105" i="2"/>
  <c r="A105" i="2"/>
  <c r="C104" i="2"/>
  <c r="A104" i="2"/>
  <c r="C103" i="2"/>
  <c r="A103" i="2"/>
  <c r="A102" i="2"/>
  <c r="C100" i="2"/>
  <c r="A100" i="2"/>
  <c r="C99" i="2"/>
  <c r="A99" i="2"/>
  <c r="C98" i="2"/>
  <c r="A98" i="2"/>
  <c r="C97" i="2"/>
  <c r="A97" i="2"/>
  <c r="C96" i="2"/>
  <c r="A96" i="2"/>
  <c r="C95" i="2"/>
  <c r="A95" i="2"/>
  <c r="C94" i="2"/>
  <c r="A94" i="2"/>
  <c r="C93" i="2"/>
  <c r="A93" i="2"/>
  <c r="C92" i="2"/>
  <c r="A92" i="2"/>
  <c r="A91" i="2"/>
  <c r="C89" i="2"/>
  <c r="A89" i="2"/>
  <c r="C88" i="2"/>
  <c r="A88" i="2"/>
  <c r="C87" i="2"/>
  <c r="A87" i="2"/>
  <c r="C86" i="2"/>
  <c r="A86" i="2"/>
  <c r="C85" i="2"/>
  <c r="A85" i="2"/>
  <c r="C84" i="2"/>
  <c r="A84" i="2"/>
  <c r="C83" i="2"/>
  <c r="A83" i="2"/>
  <c r="C82" i="2"/>
  <c r="A82" i="2"/>
  <c r="C81" i="2"/>
  <c r="A81" i="2"/>
  <c r="A80" i="2"/>
  <c r="C78" i="2"/>
  <c r="A78" i="2"/>
  <c r="C77" i="2"/>
  <c r="A77" i="2"/>
  <c r="C76" i="2"/>
  <c r="A76" i="2"/>
  <c r="C75" i="2"/>
  <c r="A75" i="2"/>
  <c r="C74" i="2"/>
  <c r="A74" i="2"/>
  <c r="C73" i="2"/>
  <c r="A73" i="2"/>
  <c r="C72" i="2"/>
  <c r="A72" i="2"/>
  <c r="C71" i="2"/>
  <c r="A71" i="2"/>
  <c r="C70" i="2"/>
  <c r="A70" i="2"/>
  <c r="A69" i="2"/>
  <c r="C67" i="2"/>
  <c r="A67" i="2"/>
  <c r="C66" i="2"/>
  <c r="A66" i="2"/>
  <c r="C65" i="2"/>
  <c r="A65" i="2"/>
  <c r="C64" i="2"/>
  <c r="A64" i="2"/>
  <c r="C63" i="2"/>
  <c r="A63" i="2"/>
  <c r="C62" i="2"/>
  <c r="A62" i="2"/>
  <c r="C61" i="2"/>
  <c r="A61" i="2"/>
  <c r="C60" i="2"/>
  <c r="A60" i="2"/>
  <c r="C59" i="2"/>
  <c r="A59" i="2"/>
  <c r="A58" i="2"/>
  <c r="C56" i="2"/>
  <c r="A56" i="2"/>
  <c r="C55" i="2"/>
  <c r="A55" i="2"/>
  <c r="C54" i="2"/>
  <c r="A54" i="2"/>
  <c r="C53" i="2"/>
  <c r="A53" i="2"/>
  <c r="C52" i="2"/>
  <c r="A52" i="2"/>
  <c r="C51" i="2"/>
  <c r="A51" i="2"/>
  <c r="C50" i="2"/>
  <c r="A50" i="2"/>
  <c r="C49" i="2"/>
  <c r="A49" i="2"/>
  <c r="C48" i="2"/>
  <c r="A48" i="2"/>
  <c r="A47" i="2"/>
  <c r="C45" i="2"/>
  <c r="A45" i="2"/>
  <c r="C44" i="2"/>
  <c r="A44" i="2"/>
  <c r="C43" i="2"/>
  <c r="A43" i="2"/>
  <c r="C42" i="2"/>
  <c r="A42" i="2"/>
  <c r="C41" i="2"/>
  <c r="A41" i="2"/>
  <c r="C40" i="2"/>
  <c r="A40" i="2"/>
  <c r="C39" i="2"/>
  <c r="A39" i="2"/>
  <c r="C38" i="2"/>
  <c r="A38" i="2"/>
  <c r="C37" i="2"/>
  <c r="A37" i="2"/>
  <c r="A36" i="2"/>
  <c r="C34" i="2"/>
  <c r="A34" i="2"/>
  <c r="C33" i="2"/>
  <c r="A33" i="2"/>
  <c r="C32" i="2"/>
  <c r="A32" i="2"/>
  <c r="C31" i="2"/>
  <c r="A31" i="2"/>
  <c r="C30" i="2"/>
  <c r="A30" i="2"/>
  <c r="C29" i="2"/>
  <c r="A29" i="2"/>
  <c r="C28" i="2"/>
  <c r="A28" i="2"/>
  <c r="C27" i="2"/>
  <c r="A27" i="2"/>
  <c r="C26" i="2"/>
  <c r="A26" i="2"/>
  <c r="A25" i="2"/>
  <c r="C23" i="2"/>
  <c r="A23" i="2"/>
  <c r="C22" i="2"/>
  <c r="A22" i="2"/>
  <c r="C21" i="2"/>
  <c r="A21" i="2"/>
  <c r="C20" i="2"/>
  <c r="A20" i="2"/>
  <c r="C19" i="2"/>
  <c r="A19" i="2"/>
  <c r="C18" i="2"/>
  <c r="A18" i="2"/>
  <c r="C17" i="2"/>
  <c r="A17" i="2"/>
  <c r="C16" i="2"/>
  <c r="A16" i="2"/>
  <c r="C15" i="2"/>
  <c r="A15" i="2"/>
  <c r="A14" i="2"/>
  <c r="A5" i="2"/>
  <c r="C5" i="2"/>
  <c r="A6" i="2"/>
  <c r="C6" i="2"/>
  <c r="A7" i="2"/>
  <c r="C7" i="2"/>
  <c r="A8" i="2"/>
  <c r="C8" i="2"/>
  <c r="A9" i="2"/>
  <c r="C9" i="2"/>
  <c r="A10" i="2"/>
  <c r="C10" i="2"/>
  <c r="A11" i="2"/>
  <c r="C11" i="2"/>
  <c r="A12" i="2"/>
  <c r="C12" i="2"/>
  <c r="C4" i="2"/>
  <c r="A4" i="2"/>
  <c r="A3" i="2"/>
  <c r="H396" i="2" l="1"/>
  <c r="G1" i="97"/>
  <c r="D3" i="3"/>
  <c r="DX12" i="1"/>
  <c r="DY12" i="1" s="1"/>
  <c r="DP19" i="1"/>
  <c r="DQ19" i="1" s="1"/>
  <c r="AF18" i="1"/>
  <c r="AG18" i="1" s="1"/>
  <c r="DV18" i="1"/>
  <c r="DW18" i="1" s="1"/>
  <c r="CL6" i="1"/>
  <c r="CM6" i="1" s="1"/>
  <c r="BV22" i="1"/>
  <c r="BW22" i="1" s="1"/>
  <c r="G4" i="2"/>
  <c r="H4" i="2"/>
  <c r="J4" i="2"/>
  <c r="H398" i="2"/>
  <c r="O128" i="97"/>
  <c r="H395" i="2"/>
  <c r="L395" i="2" s="1"/>
  <c r="O127" i="97"/>
  <c r="O126" i="97"/>
  <c r="O124" i="97"/>
  <c r="L11" i="97"/>
  <c r="L10" i="97"/>
  <c r="L9" i="97"/>
  <c r="L8" i="97"/>
  <c r="L7" i="97"/>
  <c r="L6" i="97"/>
  <c r="L5" i="97"/>
  <c r="L4" i="97"/>
  <c r="L3" i="97"/>
  <c r="J4" i="97"/>
  <c r="J5" i="97"/>
  <c r="J6" i="97"/>
  <c r="J7" i="97"/>
  <c r="J8" i="97"/>
  <c r="J9" i="97"/>
  <c r="J10" i="97"/>
  <c r="J11" i="97"/>
  <c r="J3" i="97"/>
  <c r="R77" i="97"/>
  <c r="R76" i="97"/>
  <c r="R75" i="97"/>
  <c r="R74" i="97"/>
  <c r="R73" i="97"/>
  <c r="R72" i="97"/>
  <c r="R71" i="97"/>
  <c r="R70" i="97"/>
  <c r="R69" i="97"/>
  <c r="P70" i="97"/>
  <c r="P71" i="97"/>
  <c r="P72" i="97"/>
  <c r="P73" i="97"/>
  <c r="P74" i="97"/>
  <c r="P75" i="97"/>
  <c r="P76" i="97"/>
  <c r="P77" i="97"/>
  <c r="P69" i="97"/>
  <c r="L77" i="97"/>
  <c r="L76" i="97"/>
  <c r="L75" i="97"/>
  <c r="L74" i="97"/>
  <c r="L73" i="97"/>
  <c r="L72" i="97"/>
  <c r="L71" i="97"/>
  <c r="L70" i="97"/>
  <c r="L69" i="97"/>
  <c r="J70" i="97"/>
  <c r="J71" i="97"/>
  <c r="J72" i="97"/>
  <c r="J73" i="97"/>
  <c r="J74" i="97"/>
  <c r="J75" i="97"/>
  <c r="J76" i="97"/>
  <c r="J77" i="97"/>
  <c r="J69" i="97"/>
  <c r="R11" i="97"/>
  <c r="R10" i="97"/>
  <c r="R9" i="97"/>
  <c r="R8" i="97"/>
  <c r="R7" i="97"/>
  <c r="R6" i="97"/>
  <c r="R5" i="97"/>
  <c r="R4" i="97"/>
  <c r="R3" i="97"/>
  <c r="P4" i="97"/>
  <c r="P5" i="97"/>
  <c r="P6" i="97"/>
  <c r="P7" i="97"/>
  <c r="P8" i="97"/>
  <c r="P9" i="97"/>
  <c r="P10" i="97"/>
  <c r="P11" i="97"/>
  <c r="P3" i="97"/>
  <c r="F11" i="97"/>
  <c r="F10" i="97"/>
  <c r="F9" i="97"/>
  <c r="F8" i="97"/>
  <c r="F7" i="97"/>
  <c r="F6" i="97"/>
  <c r="F5" i="97"/>
  <c r="F4" i="97"/>
  <c r="F3" i="97"/>
  <c r="D4" i="97"/>
  <c r="D5" i="97"/>
  <c r="D6" i="97"/>
  <c r="D7" i="97"/>
  <c r="D8" i="97"/>
  <c r="D9" i="97"/>
  <c r="D10" i="97"/>
  <c r="D11" i="97"/>
  <c r="D3" i="97"/>
  <c r="J375" i="2"/>
  <c r="J374" i="2"/>
  <c r="J373" i="2"/>
  <c r="K373" i="2" s="1"/>
  <c r="J372" i="2"/>
  <c r="J371" i="2"/>
  <c r="J370" i="2"/>
  <c r="K370" i="2" s="1"/>
  <c r="M370" i="2" s="1"/>
  <c r="J369" i="2"/>
  <c r="J368" i="2"/>
  <c r="J367" i="2"/>
  <c r="K367" i="2" s="1"/>
  <c r="J366" i="2"/>
  <c r="J365" i="2"/>
  <c r="J364" i="2"/>
  <c r="J363" i="2"/>
  <c r="J362" i="2"/>
  <c r="J361" i="2"/>
  <c r="J360" i="2"/>
  <c r="J359" i="2"/>
  <c r="J358" i="2"/>
  <c r="K358" i="2" s="1"/>
  <c r="L358" i="2" s="1"/>
  <c r="J357" i="2"/>
  <c r="K357" i="2" s="1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K343" i="2" s="1"/>
  <c r="J342" i="2"/>
  <c r="J341" i="2"/>
  <c r="J340" i="2"/>
  <c r="J339" i="2"/>
  <c r="J338" i="2"/>
  <c r="J337" i="2"/>
  <c r="J336" i="2"/>
  <c r="J335" i="2"/>
  <c r="J334" i="2"/>
  <c r="K334" i="2" s="1"/>
  <c r="J333" i="2"/>
  <c r="J332" i="2"/>
  <c r="J331" i="2"/>
  <c r="J330" i="2"/>
  <c r="J329" i="2"/>
  <c r="J328" i="2"/>
  <c r="J327" i="2"/>
  <c r="J326" i="2"/>
  <c r="J325" i="2"/>
  <c r="K325" i="2" s="1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K312" i="2" s="1"/>
  <c r="L312" i="2" s="1"/>
  <c r="J311" i="2"/>
  <c r="K311" i="2" s="1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K281" i="2" s="1"/>
  <c r="L281" i="2" s="1"/>
  <c r="J280" i="2"/>
  <c r="J279" i="2"/>
  <c r="J278" i="2"/>
  <c r="J277" i="2"/>
  <c r="J276" i="2"/>
  <c r="J275" i="2"/>
  <c r="J274" i="2"/>
  <c r="K274" i="2" s="1"/>
  <c r="L274" i="2" s="1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K245" i="2" s="1"/>
  <c r="J244" i="2"/>
  <c r="J243" i="2"/>
  <c r="J242" i="2"/>
  <c r="K242" i="2" s="1"/>
  <c r="L242" i="2" s="1"/>
  <c r="J241" i="2"/>
  <c r="J240" i="2"/>
  <c r="K240" i="2" s="1"/>
  <c r="L240" i="2" s="1"/>
  <c r="J239" i="2"/>
  <c r="K239" i="2" s="1"/>
  <c r="L239" i="2" s="1"/>
  <c r="J238" i="2"/>
  <c r="K238" i="2" s="1"/>
  <c r="L238" i="2" s="1"/>
  <c r="J237" i="2"/>
  <c r="J236" i="2"/>
  <c r="J235" i="2"/>
  <c r="J234" i="2"/>
  <c r="J233" i="2"/>
  <c r="J232" i="2"/>
  <c r="J231" i="2"/>
  <c r="J230" i="2"/>
  <c r="J229" i="2"/>
  <c r="K229" i="2" s="1"/>
  <c r="M229" i="2" s="1"/>
  <c r="J228" i="2"/>
  <c r="K228" i="2" s="1"/>
  <c r="L228" i="2" s="1"/>
  <c r="J227" i="2"/>
  <c r="K227" i="2" s="1"/>
  <c r="L227" i="2" s="1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K182" i="2" s="1"/>
  <c r="J181" i="2"/>
  <c r="K181" i="2" s="1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K166" i="2" s="1"/>
  <c r="L166" i="2" s="1"/>
  <c r="J165" i="2"/>
  <c r="K165" i="2" s="1"/>
  <c r="L165" i="2" s="1"/>
  <c r="J164" i="2"/>
  <c r="K164" i="2" s="1"/>
  <c r="J163" i="2"/>
  <c r="K163" i="2" s="1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K135" i="2" s="1"/>
  <c r="J134" i="2"/>
  <c r="K134" i="2" s="1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K119" i="2" s="1"/>
  <c r="J118" i="2"/>
  <c r="J117" i="2"/>
  <c r="J116" i="2"/>
  <c r="J115" i="2"/>
  <c r="J114" i="2"/>
  <c r="J113" i="2"/>
  <c r="J112" i="2"/>
  <c r="K112" i="2" s="1"/>
  <c r="J111" i="2"/>
  <c r="J110" i="2"/>
  <c r="J109" i="2"/>
  <c r="J108" i="2"/>
  <c r="J107" i="2"/>
  <c r="J106" i="2"/>
  <c r="J105" i="2"/>
  <c r="K105" i="2" s="1"/>
  <c r="J104" i="2"/>
  <c r="J103" i="2"/>
  <c r="J102" i="2"/>
  <c r="J101" i="2"/>
  <c r="J100" i="2"/>
  <c r="J99" i="2"/>
  <c r="J98" i="2"/>
  <c r="J97" i="2"/>
  <c r="J96" i="2"/>
  <c r="K96" i="2" s="1"/>
  <c r="L96" i="2" s="1"/>
  <c r="J95" i="2"/>
  <c r="J94" i="2"/>
  <c r="J93" i="2"/>
  <c r="J92" i="2"/>
  <c r="J91" i="2"/>
  <c r="K91" i="2" s="1"/>
  <c r="J90" i="2"/>
  <c r="K90" i="2" s="1"/>
  <c r="J89" i="2"/>
  <c r="J88" i="2"/>
  <c r="J87" i="2"/>
  <c r="J86" i="2"/>
  <c r="J85" i="2"/>
  <c r="J84" i="2"/>
  <c r="J83" i="2"/>
  <c r="J82" i="2"/>
  <c r="J81" i="2"/>
  <c r="J80" i="2"/>
  <c r="J79" i="2"/>
  <c r="J78" i="2"/>
  <c r="K78" i="2" s="1"/>
  <c r="L78" i="2" s="1"/>
  <c r="J77" i="2"/>
  <c r="J76" i="2"/>
  <c r="J75" i="2"/>
  <c r="J74" i="2"/>
  <c r="J73" i="2"/>
  <c r="J72" i="2"/>
  <c r="J71" i="2"/>
  <c r="J70" i="2"/>
  <c r="J69" i="2"/>
  <c r="J68" i="2"/>
  <c r="K68" i="2" s="1"/>
  <c r="J67" i="2"/>
  <c r="K67" i="2" s="1"/>
  <c r="L67" i="2" s="1"/>
  <c r="J66" i="2"/>
  <c r="J65" i="2"/>
  <c r="J64" i="2"/>
  <c r="J63" i="2"/>
  <c r="J62" i="2"/>
  <c r="J61" i="2"/>
  <c r="J60" i="2"/>
  <c r="K60" i="2" s="1"/>
  <c r="J59" i="2"/>
  <c r="J58" i="2"/>
  <c r="J57" i="2"/>
  <c r="J56" i="2"/>
  <c r="J55" i="2"/>
  <c r="J54" i="2"/>
  <c r="J53" i="2"/>
  <c r="J52" i="2"/>
  <c r="J51" i="2"/>
  <c r="J50" i="2"/>
  <c r="K50" i="2" s="1"/>
  <c r="L50" i="2" s="1"/>
  <c r="J49" i="2"/>
  <c r="K49" i="2" s="1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K35" i="2" s="1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K24" i="2" s="1"/>
  <c r="H25" i="2"/>
  <c r="K25" i="2"/>
  <c r="H26" i="2"/>
  <c r="H27" i="2"/>
  <c r="H28" i="2"/>
  <c r="H29" i="2"/>
  <c r="H30" i="2"/>
  <c r="H31" i="2"/>
  <c r="H32" i="2"/>
  <c r="H33" i="2"/>
  <c r="H34" i="2"/>
  <c r="H35" i="2"/>
  <c r="H36" i="2"/>
  <c r="H37" i="2"/>
  <c r="K37" i="2" s="1"/>
  <c r="L37" i="2" s="1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K54" i="2" s="1"/>
  <c r="L54" i="2" s="1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K75" i="2" s="1"/>
  <c r="L75" i="2" s="1"/>
  <c r="H76" i="2"/>
  <c r="H77" i="2"/>
  <c r="H78" i="2"/>
  <c r="H79" i="2"/>
  <c r="H80" i="2"/>
  <c r="H81" i="2"/>
  <c r="H82" i="2"/>
  <c r="H83" i="2"/>
  <c r="H84" i="2"/>
  <c r="K84" i="2"/>
  <c r="H85" i="2"/>
  <c r="H86" i="2"/>
  <c r="K86" i="2"/>
  <c r="L86" i="2" s="1"/>
  <c r="H87" i="2"/>
  <c r="H88" i="2"/>
  <c r="K88" i="2" s="1"/>
  <c r="H89" i="2"/>
  <c r="H90" i="2"/>
  <c r="H91" i="2"/>
  <c r="H92" i="2"/>
  <c r="K92" i="2" s="1"/>
  <c r="H93" i="2"/>
  <c r="H94" i="2"/>
  <c r="H95" i="2"/>
  <c r="H96" i="2"/>
  <c r="H97" i="2"/>
  <c r="H98" i="2"/>
  <c r="H99" i="2"/>
  <c r="H100" i="2"/>
  <c r="K100" i="2" s="1"/>
  <c r="M100" i="2" s="1"/>
  <c r="H101" i="2"/>
  <c r="H102" i="2"/>
  <c r="H103" i="2"/>
  <c r="H104" i="2"/>
  <c r="H105" i="2"/>
  <c r="H106" i="2"/>
  <c r="H107" i="2"/>
  <c r="K107" i="2" s="1"/>
  <c r="H108" i="2"/>
  <c r="H109" i="2"/>
  <c r="H110" i="2"/>
  <c r="H111" i="2"/>
  <c r="H112" i="2"/>
  <c r="H113" i="2"/>
  <c r="H114" i="2"/>
  <c r="H115" i="2"/>
  <c r="K115" i="2" s="1"/>
  <c r="H116" i="2"/>
  <c r="K116" i="2"/>
  <c r="M116" i="2" s="1"/>
  <c r="H117" i="2"/>
  <c r="K117" i="2" s="1"/>
  <c r="L117" i="2" s="1"/>
  <c r="H118" i="2"/>
  <c r="H119" i="2"/>
  <c r="H120" i="2"/>
  <c r="H121" i="2"/>
  <c r="H122" i="2"/>
  <c r="H123" i="2"/>
  <c r="H124" i="2"/>
  <c r="K124" i="2" s="1"/>
  <c r="H125" i="2"/>
  <c r="K125" i="2" s="1"/>
  <c r="H126" i="2"/>
  <c r="K126" i="2" s="1"/>
  <c r="L126" i="2" s="1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K139" i="2" s="1"/>
  <c r="M139" i="2" s="1"/>
  <c r="H140" i="2"/>
  <c r="H141" i="2"/>
  <c r="H142" i="2"/>
  <c r="H143" i="2"/>
  <c r="H144" i="2"/>
  <c r="H145" i="2"/>
  <c r="H146" i="2"/>
  <c r="K146" i="2"/>
  <c r="H147" i="2"/>
  <c r="K147" i="2" s="1"/>
  <c r="L147" i="2" s="1"/>
  <c r="H148" i="2"/>
  <c r="H149" i="2"/>
  <c r="H150" i="2"/>
  <c r="H151" i="2"/>
  <c r="H152" i="2"/>
  <c r="H153" i="2"/>
  <c r="K153" i="2"/>
  <c r="H154" i="2"/>
  <c r="H155" i="2"/>
  <c r="K155" i="2" s="1"/>
  <c r="H156" i="2"/>
  <c r="H157" i="2"/>
  <c r="H158" i="2"/>
  <c r="H159" i="2"/>
  <c r="K159" i="2" s="1"/>
  <c r="M159" i="2" s="1"/>
  <c r="H160" i="2"/>
  <c r="H161" i="2"/>
  <c r="H162" i="2"/>
  <c r="H163" i="2"/>
  <c r="H164" i="2"/>
  <c r="H165" i="2"/>
  <c r="H166" i="2"/>
  <c r="H167" i="2"/>
  <c r="H168" i="2"/>
  <c r="K168" i="2" s="1"/>
  <c r="H169" i="2"/>
  <c r="H170" i="2"/>
  <c r="H171" i="2"/>
  <c r="K171" i="2" s="1"/>
  <c r="BX5" i="1" s="1"/>
  <c r="BY5" i="1" s="1"/>
  <c r="H172" i="2"/>
  <c r="K172" i="2" s="1"/>
  <c r="L172" i="2" s="1"/>
  <c r="H173" i="2"/>
  <c r="H174" i="2"/>
  <c r="H175" i="2"/>
  <c r="H176" i="2"/>
  <c r="H177" i="2"/>
  <c r="H178" i="2"/>
  <c r="H179" i="2"/>
  <c r="H180" i="2"/>
  <c r="H181" i="2"/>
  <c r="H182" i="2"/>
  <c r="H183" i="2"/>
  <c r="H184" i="2"/>
  <c r="K184" i="2" s="1"/>
  <c r="H185" i="2"/>
  <c r="K185" i="2" s="1"/>
  <c r="L185" i="2" s="1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K201" i="2" s="1"/>
  <c r="H202" i="2"/>
  <c r="H203" i="2"/>
  <c r="H204" i="2"/>
  <c r="K204" i="2" s="1"/>
  <c r="L204" i="2" s="1"/>
  <c r="H205" i="2"/>
  <c r="H206" i="2"/>
  <c r="H207" i="2"/>
  <c r="H208" i="2"/>
  <c r="H209" i="2"/>
  <c r="K209" i="2" s="1"/>
  <c r="L209" i="2" s="1"/>
  <c r="H210" i="2"/>
  <c r="H211" i="2"/>
  <c r="H212" i="2"/>
  <c r="H213" i="2"/>
  <c r="H214" i="2"/>
  <c r="H215" i="2"/>
  <c r="H216" i="2"/>
  <c r="H217" i="2"/>
  <c r="H218" i="2"/>
  <c r="H219" i="2"/>
  <c r="K219" i="2" s="1"/>
  <c r="H220" i="2"/>
  <c r="H221" i="2"/>
  <c r="H222" i="2"/>
  <c r="K222" i="2" s="1"/>
  <c r="H223" i="2"/>
  <c r="H224" i="2"/>
  <c r="H225" i="2"/>
  <c r="H226" i="2"/>
  <c r="H227" i="2"/>
  <c r="H228" i="2"/>
  <c r="H229" i="2"/>
  <c r="H230" i="2"/>
  <c r="H231" i="2"/>
  <c r="H232" i="2"/>
  <c r="H233" i="2"/>
  <c r="K233" i="2" s="1"/>
  <c r="H234" i="2"/>
  <c r="H235" i="2"/>
  <c r="H236" i="2"/>
  <c r="K236" i="2" s="1"/>
  <c r="CV18" i="1" s="1"/>
  <c r="CW18" i="1" s="1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K249" i="2"/>
  <c r="M249" i="2" s="1"/>
  <c r="H250" i="2"/>
  <c r="H251" i="2"/>
  <c r="K251" i="2" s="1"/>
  <c r="L251" i="2" s="1"/>
  <c r="H252" i="2"/>
  <c r="K252" i="2" s="1"/>
  <c r="H253" i="2"/>
  <c r="K253" i="2"/>
  <c r="H254" i="2"/>
  <c r="H255" i="2"/>
  <c r="H256" i="2"/>
  <c r="K256" i="2" s="1"/>
  <c r="H257" i="2"/>
  <c r="H258" i="2"/>
  <c r="K258" i="2" s="1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K276" i="2"/>
  <c r="L276" i="2" s="1"/>
  <c r="H277" i="2"/>
  <c r="K277" i="2" s="1"/>
  <c r="H278" i="2"/>
  <c r="K278" i="2" s="1"/>
  <c r="H279" i="2"/>
  <c r="H280" i="2"/>
  <c r="K280" i="2" s="1"/>
  <c r="L280" i="2" s="1"/>
  <c r="H281" i="2"/>
  <c r="H282" i="2"/>
  <c r="H283" i="2"/>
  <c r="H284" i="2"/>
  <c r="H285" i="2"/>
  <c r="K285" i="2" s="1"/>
  <c r="L285" i="2" s="1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K307" i="2" s="1"/>
  <c r="H308" i="2"/>
  <c r="K308" i="2" s="1"/>
  <c r="M308" i="2" s="1"/>
  <c r="H309" i="2"/>
  <c r="H310" i="2"/>
  <c r="K310" i="2" s="1"/>
  <c r="H311" i="2"/>
  <c r="H312" i="2"/>
  <c r="H313" i="2"/>
  <c r="K313" i="2"/>
  <c r="L313" i="2" s="1"/>
  <c r="H314" i="2"/>
  <c r="K314" i="2" s="1"/>
  <c r="L314" i="2" s="1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K338" i="2" s="1"/>
  <c r="L338" i="2" s="1"/>
  <c r="H339" i="2"/>
  <c r="H340" i="2"/>
  <c r="H341" i="2"/>
  <c r="H342" i="2"/>
  <c r="H343" i="2"/>
  <c r="H344" i="2"/>
  <c r="K344" i="2" s="1"/>
  <c r="H345" i="2"/>
  <c r="H346" i="2"/>
  <c r="H347" i="2"/>
  <c r="H348" i="2"/>
  <c r="H349" i="2"/>
  <c r="H350" i="2"/>
  <c r="H351" i="2"/>
  <c r="H352" i="2"/>
  <c r="K352" i="2"/>
  <c r="L352" i="2" s="1"/>
  <c r="H353" i="2"/>
  <c r="K353" i="2" s="1"/>
  <c r="L353" i="2" s="1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K374" i="2"/>
  <c r="H375" i="2"/>
  <c r="H397" i="2"/>
  <c r="L398" i="2" s="1"/>
  <c r="G5" i="2"/>
  <c r="G6" i="2"/>
  <c r="G7" i="2"/>
  <c r="G8" i="2"/>
  <c r="G9" i="2"/>
  <c r="G10" i="2"/>
  <c r="G11" i="2"/>
  <c r="G12" i="2"/>
  <c r="G15" i="2"/>
  <c r="G16" i="2"/>
  <c r="G17" i="2"/>
  <c r="G18" i="2"/>
  <c r="G19" i="2"/>
  <c r="G20" i="2"/>
  <c r="G21" i="2"/>
  <c r="G22" i="2"/>
  <c r="G23" i="2"/>
  <c r="G26" i="2"/>
  <c r="G27" i="2"/>
  <c r="G28" i="2"/>
  <c r="G29" i="2"/>
  <c r="G30" i="2"/>
  <c r="G31" i="2"/>
  <c r="G32" i="2"/>
  <c r="G33" i="2"/>
  <c r="G34" i="2"/>
  <c r="G37" i="2"/>
  <c r="G38" i="2"/>
  <c r="G39" i="2"/>
  <c r="G40" i="2"/>
  <c r="G41" i="2"/>
  <c r="G42" i="2"/>
  <c r="G43" i="2"/>
  <c r="G44" i="2"/>
  <c r="G45" i="2"/>
  <c r="G48" i="2"/>
  <c r="G49" i="2"/>
  <c r="G50" i="2"/>
  <c r="G51" i="2"/>
  <c r="G52" i="2"/>
  <c r="G53" i="2"/>
  <c r="G54" i="2"/>
  <c r="G55" i="2"/>
  <c r="G56" i="2"/>
  <c r="G59" i="2"/>
  <c r="G60" i="2"/>
  <c r="G61" i="2"/>
  <c r="G62" i="2"/>
  <c r="G63" i="2"/>
  <c r="G64" i="2"/>
  <c r="G65" i="2"/>
  <c r="G66" i="2"/>
  <c r="G67" i="2"/>
  <c r="G70" i="2"/>
  <c r="G71" i="2"/>
  <c r="G72" i="2"/>
  <c r="G73" i="2"/>
  <c r="G74" i="2"/>
  <c r="G75" i="2"/>
  <c r="G76" i="2"/>
  <c r="G77" i="2"/>
  <c r="G78" i="2"/>
  <c r="G81" i="2"/>
  <c r="G82" i="2"/>
  <c r="G83" i="2"/>
  <c r="G84" i="2"/>
  <c r="M84" i="2" s="1"/>
  <c r="G85" i="2"/>
  <c r="G86" i="2"/>
  <c r="G87" i="2"/>
  <c r="G88" i="2"/>
  <c r="G89" i="2"/>
  <c r="G92" i="2"/>
  <c r="G93" i="2"/>
  <c r="G94" i="2"/>
  <c r="G95" i="2"/>
  <c r="G96" i="2"/>
  <c r="G97" i="2"/>
  <c r="G98" i="2"/>
  <c r="G99" i="2"/>
  <c r="G100" i="2"/>
  <c r="G103" i="2"/>
  <c r="G104" i="2"/>
  <c r="G105" i="2"/>
  <c r="G106" i="2"/>
  <c r="G107" i="2"/>
  <c r="G108" i="2"/>
  <c r="G109" i="2"/>
  <c r="G110" i="2"/>
  <c r="G111" i="2"/>
  <c r="G114" i="2"/>
  <c r="G115" i="2"/>
  <c r="G116" i="2"/>
  <c r="G117" i="2"/>
  <c r="G118" i="2"/>
  <c r="G119" i="2"/>
  <c r="G120" i="2"/>
  <c r="G121" i="2"/>
  <c r="G122" i="2"/>
  <c r="G125" i="2"/>
  <c r="G126" i="2"/>
  <c r="G127" i="2"/>
  <c r="G128" i="2"/>
  <c r="G129" i="2"/>
  <c r="G130" i="2"/>
  <c r="G131" i="2"/>
  <c r="G132" i="2"/>
  <c r="G133" i="2"/>
  <c r="G136" i="2"/>
  <c r="G137" i="2"/>
  <c r="G138" i="2"/>
  <c r="G139" i="2"/>
  <c r="G140" i="2"/>
  <c r="G141" i="2"/>
  <c r="G142" i="2"/>
  <c r="G143" i="2"/>
  <c r="G144" i="2"/>
  <c r="G147" i="2"/>
  <c r="G148" i="2"/>
  <c r="G149" i="2"/>
  <c r="G150" i="2"/>
  <c r="G151" i="2"/>
  <c r="G152" i="2"/>
  <c r="G153" i="2"/>
  <c r="G154" i="2"/>
  <c r="G155" i="2"/>
  <c r="G158" i="2"/>
  <c r="G159" i="2"/>
  <c r="G160" i="2"/>
  <c r="G161" i="2"/>
  <c r="G162" i="2"/>
  <c r="G163" i="2"/>
  <c r="G164" i="2"/>
  <c r="G165" i="2"/>
  <c r="G166" i="2"/>
  <c r="G169" i="2"/>
  <c r="G170" i="2"/>
  <c r="G171" i="2"/>
  <c r="G172" i="2"/>
  <c r="G173" i="2"/>
  <c r="G174" i="2"/>
  <c r="G175" i="2"/>
  <c r="G176" i="2"/>
  <c r="G177" i="2"/>
  <c r="G180" i="2"/>
  <c r="G181" i="2"/>
  <c r="G182" i="2"/>
  <c r="G183" i="2"/>
  <c r="G184" i="2"/>
  <c r="G185" i="2"/>
  <c r="G186" i="2"/>
  <c r="G187" i="2"/>
  <c r="G188" i="2"/>
  <c r="G191" i="2"/>
  <c r="G192" i="2"/>
  <c r="G193" i="2"/>
  <c r="G194" i="2"/>
  <c r="G195" i="2"/>
  <c r="G196" i="2"/>
  <c r="G197" i="2"/>
  <c r="G198" i="2"/>
  <c r="G199" i="2"/>
  <c r="G202" i="2"/>
  <c r="G203" i="2"/>
  <c r="G204" i="2"/>
  <c r="G205" i="2"/>
  <c r="G206" i="2"/>
  <c r="G207" i="2"/>
  <c r="G208" i="2"/>
  <c r="G209" i="2"/>
  <c r="G210" i="2"/>
  <c r="G213" i="2"/>
  <c r="G214" i="2"/>
  <c r="G215" i="2"/>
  <c r="G216" i="2"/>
  <c r="G217" i="2"/>
  <c r="G218" i="2"/>
  <c r="G219" i="2"/>
  <c r="G220" i="2"/>
  <c r="G221" i="2"/>
  <c r="G224" i="2"/>
  <c r="G225" i="2"/>
  <c r="G226" i="2"/>
  <c r="G227" i="2"/>
  <c r="G228" i="2"/>
  <c r="G229" i="2"/>
  <c r="G230" i="2"/>
  <c r="G231" i="2"/>
  <c r="G232" i="2"/>
  <c r="G235" i="2"/>
  <c r="G236" i="2"/>
  <c r="G237" i="2"/>
  <c r="G238" i="2"/>
  <c r="G239" i="2"/>
  <c r="G240" i="2"/>
  <c r="M240" i="2" s="1"/>
  <c r="G241" i="2"/>
  <c r="G242" i="2"/>
  <c r="G243" i="2"/>
  <c r="G246" i="2"/>
  <c r="G247" i="2"/>
  <c r="G248" i="2"/>
  <c r="G249" i="2"/>
  <c r="G250" i="2"/>
  <c r="G251" i="2"/>
  <c r="G252" i="2"/>
  <c r="G253" i="2"/>
  <c r="G254" i="2"/>
  <c r="G257" i="2"/>
  <c r="G258" i="2"/>
  <c r="G259" i="2"/>
  <c r="G260" i="2"/>
  <c r="G261" i="2"/>
  <c r="G262" i="2"/>
  <c r="G263" i="2"/>
  <c r="G264" i="2"/>
  <c r="G265" i="2"/>
  <c r="G268" i="2"/>
  <c r="G269" i="2"/>
  <c r="G270" i="2"/>
  <c r="G271" i="2"/>
  <c r="G272" i="2"/>
  <c r="G273" i="2"/>
  <c r="G274" i="2"/>
  <c r="G275" i="2"/>
  <c r="G276" i="2"/>
  <c r="G279" i="2"/>
  <c r="G280" i="2"/>
  <c r="G281" i="2"/>
  <c r="G282" i="2"/>
  <c r="G283" i="2"/>
  <c r="G284" i="2"/>
  <c r="G285" i="2"/>
  <c r="G286" i="2"/>
  <c r="G287" i="2"/>
  <c r="G290" i="2"/>
  <c r="G291" i="2"/>
  <c r="G292" i="2"/>
  <c r="G293" i="2"/>
  <c r="G294" i="2"/>
  <c r="G295" i="2"/>
  <c r="G296" i="2"/>
  <c r="G297" i="2"/>
  <c r="G298" i="2"/>
  <c r="G301" i="2"/>
  <c r="G302" i="2"/>
  <c r="G303" i="2"/>
  <c r="G304" i="2"/>
  <c r="G305" i="2"/>
  <c r="G306" i="2"/>
  <c r="G307" i="2"/>
  <c r="G308" i="2"/>
  <c r="G309" i="2"/>
  <c r="G312" i="2"/>
  <c r="G313" i="2"/>
  <c r="G314" i="2"/>
  <c r="G315" i="2"/>
  <c r="G316" i="2"/>
  <c r="G317" i="2"/>
  <c r="G318" i="2"/>
  <c r="G319" i="2"/>
  <c r="G320" i="2"/>
  <c r="G323" i="2"/>
  <c r="G324" i="2"/>
  <c r="G325" i="2"/>
  <c r="G326" i="2"/>
  <c r="G327" i="2"/>
  <c r="G328" i="2"/>
  <c r="G329" i="2"/>
  <c r="G330" i="2"/>
  <c r="G331" i="2"/>
  <c r="G334" i="2"/>
  <c r="G335" i="2"/>
  <c r="G336" i="2"/>
  <c r="G337" i="2"/>
  <c r="G338" i="2"/>
  <c r="G339" i="2"/>
  <c r="G340" i="2"/>
  <c r="G341" i="2"/>
  <c r="G342" i="2"/>
  <c r="G345" i="2"/>
  <c r="G346" i="2"/>
  <c r="G347" i="2"/>
  <c r="G348" i="2"/>
  <c r="G349" i="2"/>
  <c r="G350" i="2"/>
  <c r="G351" i="2"/>
  <c r="G352" i="2"/>
  <c r="G353" i="2"/>
  <c r="G356" i="2"/>
  <c r="G357" i="2"/>
  <c r="G358" i="2"/>
  <c r="G359" i="2"/>
  <c r="G360" i="2"/>
  <c r="G361" i="2"/>
  <c r="G362" i="2"/>
  <c r="G363" i="2"/>
  <c r="G364" i="2"/>
  <c r="G367" i="2"/>
  <c r="G368" i="2"/>
  <c r="G369" i="2"/>
  <c r="G370" i="2"/>
  <c r="G371" i="2"/>
  <c r="G372" i="2"/>
  <c r="G373" i="2"/>
  <c r="G374" i="2"/>
  <c r="G375" i="2"/>
  <c r="G366" i="2"/>
  <c r="G365" i="2"/>
  <c r="G355" i="2"/>
  <c r="G354" i="2"/>
  <c r="G344" i="2"/>
  <c r="G343" i="2"/>
  <c r="G333" i="2"/>
  <c r="G332" i="2"/>
  <c r="G322" i="2"/>
  <c r="G321" i="2"/>
  <c r="G311" i="2"/>
  <c r="G310" i="2"/>
  <c r="G300" i="2"/>
  <c r="G299" i="2"/>
  <c r="G289" i="2"/>
  <c r="G288" i="2"/>
  <c r="G278" i="2"/>
  <c r="G277" i="2"/>
  <c r="G267" i="2"/>
  <c r="G266" i="2"/>
  <c r="G256" i="2"/>
  <c r="G255" i="2"/>
  <c r="G245" i="2"/>
  <c r="G244" i="2"/>
  <c r="G234" i="2"/>
  <c r="G233" i="2"/>
  <c r="G223" i="2"/>
  <c r="G222" i="2"/>
  <c r="G212" i="2"/>
  <c r="G211" i="2"/>
  <c r="G201" i="2"/>
  <c r="G200" i="2"/>
  <c r="G190" i="2"/>
  <c r="G189" i="2"/>
  <c r="G179" i="2"/>
  <c r="G178" i="2"/>
  <c r="G168" i="2"/>
  <c r="G167" i="2"/>
  <c r="G157" i="2"/>
  <c r="G156" i="2"/>
  <c r="G146" i="2"/>
  <c r="G145" i="2"/>
  <c r="G135" i="2"/>
  <c r="G134" i="2"/>
  <c r="G124" i="2"/>
  <c r="G123" i="2"/>
  <c r="G113" i="2"/>
  <c r="G112" i="2"/>
  <c r="G102" i="2"/>
  <c r="G101" i="2"/>
  <c r="G91" i="2"/>
  <c r="G90" i="2"/>
  <c r="G80" i="2"/>
  <c r="G79" i="2"/>
  <c r="G69" i="2"/>
  <c r="G68" i="2"/>
  <c r="G58" i="2"/>
  <c r="G57" i="2"/>
  <c r="G47" i="2"/>
  <c r="G46" i="2"/>
  <c r="G36" i="2"/>
  <c r="G35" i="2"/>
  <c r="G25" i="2"/>
  <c r="G24" i="2"/>
  <c r="G14" i="2"/>
  <c r="G13" i="2"/>
  <c r="K363" i="2"/>
  <c r="K359" i="2"/>
  <c r="K355" i="2"/>
  <c r="K347" i="2"/>
  <c r="L347" i="2" s="1"/>
  <c r="CN7" i="1"/>
  <c r="CO7" i="1" s="1"/>
  <c r="CN20" i="1"/>
  <c r="CO20" i="1" s="1"/>
  <c r="K324" i="2"/>
  <c r="K340" i="2"/>
  <c r="K89" i="2"/>
  <c r="L373" i="2"/>
  <c r="M373" i="2"/>
  <c r="AN22" i="1"/>
  <c r="AO22" i="1" s="1"/>
  <c r="K152" i="2"/>
  <c r="M152" i="2" s="1"/>
  <c r="K136" i="2"/>
  <c r="M136" i="2" s="1"/>
  <c r="L308" i="2"/>
  <c r="K375" i="2"/>
  <c r="L375" i="2" s="1"/>
  <c r="K246" i="2" l="1"/>
  <c r="K213" i="2"/>
  <c r="M213" i="2" s="1"/>
  <c r="K194" i="2"/>
  <c r="L194" i="2" s="1"/>
  <c r="K193" i="2"/>
  <c r="L193" i="2" s="1"/>
  <c r="K52" i="2"/>
  <c r="M52" i="2" s="1"/>
  <c r="K43" i="2"/>
  <c r="M43" i="2" s="1"/>
  <c r="K40" i="2"/>
  <c r="K39" i="2"/>
  <c r="M39" i="2" s="1"/>
  <c r="K38" i="2"/>
  <c r="M38" i="2" s="1"/>
  <c r="K33" i="2"/>
  <c r="K11" i="2"/>
  <c r="L11" i="2" s="1"/>
  <c r="K7" i="2"/>
  <c r="L7" i="2" s="1"/>
  <c r="K6" i="2"/>
  <c r="N8" i="1" s="1"/>
  <c r="O8" i="1" s="1"/>
  <c r="L397" i="2"/>
  <c r="L396" i="2"/>
  <c r="M219" i="2"/>
  <c r="L219" i="2"/>
  <c r="L367" i="2"/>
  <c r="ER8" i="1"/>
  <c r="ES8" i="1" s="1"/>
  <c r="M115" i="2"/>
  <c r="L115" i="2"/>
  <c r="M182" i="2"/>
  <c r="L182" i="2"/>
  <c r="CB6" i="1"/>
  <c r="CC6" i="1" s="1"/>
  <c r="M374" i="2"/>
  <c r="K113" i="2"/>
  <c r="K82" i="2"/>
  <c r="K110" i="2"/>
  <c r="L110" i="2" s="1"/>
  <c r="K372" i="2"/>
  <c r="L372" i="2" s="1"/>
  <c r="K341" i="2"/>
  <c r="L341" i="2" s="1"/>
  <c r="K254" i="2"/>
  <c r="CZ8" i="1" s="1"/>
  <c r="DA8" i="1" s="1"/>
  <c r="K196" i="2"/>
  <c r="L196" i="2" s="1"/>
  <c r="K58" i="2"/>
  <c r="K154" i="2"/>
  <c r="K27" i="2"/>
  <c r="M27" i="2" s="1"/>
  <c r="K339" i="2"/>
  <c r="L339" i="2" s="1"/>
  <c r="K13" i="2"/>
  <c r="AH8" i="1"/>
  <c r="AI8" i="1" s="1"/>
  <c r="K156" i="2"/>
  <c r="K220" i="2"/>
  <c r="L220" i="2" s="1"/>
  <c r="K81" i="2"/>
  <c r="K215" i="2"/>
  <c r="CN10" i="1" s="1"/>
  <c r="CO10" i="1" s="1"/>
  <c r="K279" i="2"/>
  <c r="L279" i="2" s="1"/>
  <c r="K371" i="2"/>
  <c r="ER11" i="1" s="1"/>
  <c r="ES11" i="1" s="1"/>
  <c r="K250" i="2"/>
  <c r="L250" i="2" s="1"/>
  <c r="K346" i="2"/>
  <c r="EJ12" i="1" s="1"/>
  <c r="EK12" i="1" s="1"/>
  <c r="L43" i="2"/>
  <c r="K93" i="2"/>
  <c r="M93" i="2" s="1"/>
  <c r="K189" i="2"/>
  <c r="K349" i="2"/>
  <c r="K190" i="2"/>
  <c r="K286" i="2"/>
  <c r="L286" i="2" s="1"/>
  <c r="K350" i="2"/>
  <c r="M350" i="2" s="1"/>
  <c r="K319" i="2"/>
  <c r="L319" i="2" s="1"/>
  <c r="K351" i="2"/>
  <c r="L351" i="2" s="1"/>
  <c r="CX22" i="1"/>
  <c r="CY22" i="1" s="1"/>
  <c r="L49" i="2"/>
  <c r="K289" i="2"/>
  <c r="K321" i="2"/>
  <c r="K128" i="2"/>
  <c r="L128" i="2" s="1"/>
  <c r="K130" i="2"/>
  <c r="L130" i="2" s="1"/>
  <c r="K290" i="2"/>
  <c r="L290" i="2" s="1"/>
  <c r="K322" i="2"/>
  <c r="K260" i="2"/>
  <c r="DD21" i="1" s="1"/>
  <c r="DE21" i="1" s="1"/>
  <c r="K292" i="2"/>
  <c r="L292" i="2" s="1"/>
  <c r="M357" i="2"/>
  <c r="M86" i="2"/>
  <c r="K129" i="2"/>
  <c r="L129" i="2" s="1"/>
  <c r="K306" i="2"/>
  <c r="DT22" i="1" s="1"/>
  <c r="DU22" i="1" s="1"/>
  <c r="K291" i="2"/>
  <c r="L291" i="2" s="1"/>
  <c r="K275" i="2"/>
  <c r="L275" i="2" s="1"/>
  <c r="K261" i="2"/>
  <c r="DD6" i="1" s="1"/>
  <c r="DE6" i="1" s="1"/>
  <c r="K262" i="2"/>
  <c r="DB9" i="1" s="1"/>
  <c r="DC9" i="1" s="1"/>
  <c r="M96" i="2"/>
  <c r="K243" i="2"/>
  <c r="M243" i="2" s="1"/>
  <c r="M291" i="2"/>
  <c r="K94" i="2"/>
  <c r="L94" i="2" s="1"/>
  <c r="K64" i="2"/>
  <c r="M64" i="2" s="1"/>
  <c r="K264" i="2"/>
  <c r="K212" i="2"/>
  <c r="K121" i="2"/>
  <c r="BB12" i="1" s="1"/>
  <c r="BC12" i="1" s="1"/>
  <c r="K63" i="2"/>
  <c r="K137" i="2"/>
  <c r="M137" i="2" s="1"/>
  <c r="K336" i="2"/>
  <c r="L336" i="2" s="1"/>
  <c r="K69" i="2"/>
  <c r="K294" i="2"/>
  <c r="DN19" i="1" s="1"/>
  <c r="DO19" i="1" s="1"/>
  <c r="K214" i="2"/>
  <c r="K95" i="2"/>
  <c r="L95" i="2" s="1"/>
  <c r="K151" i="2"/>
  <c r="BN16" i="1" s="1"/>
  <c r="BO16" i="1" s="1"/>
  <c r="K120" i="2"/>
  <c r="L120" i="2" s="1"/>
  <c r="K62" i="2"/>
  <c r="M62" i="2" s="1"/>
  <c r="K266" i="2"/>
  <c r="K298" i="2"/>
  <c r="L298" i="2" s="1"/>
  <c r="K210" i="2"/>
  <c r="L210" i="2" s="1"/>
  <c r="K150" i="2"/>
  <c r="L150" i="2" s="1"/>
  <c r="K61" i="2"/>
  <c r="L61" i="2" s="1"/>
  <c r="K267" i="2"/>
  <c r="K305" i="2"/>
  <c r="L305" i="2" s="1"/>
  <c r="K99" i="2"/>
  <c r="AV9" i="1" s="1"/>
  <c r="AW9" i="1" s="1"/>
  <c r="M125" i="2"/>
  <c r="K101" i="2"/>
  <c r="K293" i="2"/>
  <c r="M293" i="2" s="1"/>
  <c r="K244" i="2"/>
  <c r="K102" i="2"/>
  <c r="M292" i="2"/>
  <c r="K103" i="2"/>
  <c r="M103" i="2" s="1"/>
  <c r="K327" i="2"/>
  <c r="L327" i="2" s="1"/>
  <c r="K296" i="2"/>
  <c r="K118" i="2"/>
  <c r="L118" i="2" s="1"/>
  <c r="K268" i="2"/>
  <c r="L268" i="2" s="1"/>
  <c r="K295" i="2"/>
  <c r="L295" i="2" s="1"/>
  <c r="K148" i="2"/>
  <c r="BN6" i="1" s="1"/>
  <c r="BO6" i="1" s="1"/>
  <c r="K8" i="2"/>
  <c r="L8" i="2" s="1"/>
  <c r="K51" i="2"/>
  <c r="AF13" i="1" s="1"/>
  <c r="AG13" i="1" s="1"/>
  <c r="M50" i="2"/>
  <c r="K32" i="2"/>
  <c r="L32" i="2" s="1"/>
  <c r="K26" i="2"/>
  <c r="V6" i="1" s="1"/>
  <c r="W6" i="1" s="1"/>
  <c r="K23" i="2"/>
  <c r="L23" i="2" s="1"/>
  <c r="K21" i="2"/>
  <c r="L21" i="2" s="1"/>
  <c r="K20" i="2"/>
  <c r="M20" i="2" s="1"/>
  <c r="K19" i="2"/>
  <c r="L19" i="2" s="1"/>
  <c r="K9" i="2"/>
  <c r="L9" i="2" s="1"/>
  <c r="EP17" i="1"/>
  <c r="EQ17" i="1" s="1"/>
  <c r="ER20" i="1"/>
  <c r="ES20" i="1" s="1"/>
  <c r="CZ12" i="1"/>
  <c r="DA12" i="1" s="1"/>
  <c r="CH14" i="1"/>
  <c r="CI14" i="1" s="1"/>
  <c r="BV8" i="1"/>
  <c r="BW8" i="1" s="1"/>
  <c r="BV20" i="1"/>
  <c r="BW20" i="1" s="1"/>
  <c r="BL17" i="1"/>
  <c r="BM17" i="1" s="1"/>
  <c r="BD13" i="1"/>
  <c r="BE13" i="1" s="1"/>
  <c r="BD17" i="1"/>
  <c r="BE17" i="1" s="1"/>
  <c r="AV15" i="1"/>
  <c r="AW15" i="1" s="1"/>
  <c r="AT10" i="1"/>
  <c r="AU10" i="1" s="1"/>
  <c r="AR8" i="1"/>
  <c r="AS8" i="1" s="1"/>
  <c r="X18" i="1"/>
  <c r="Y18" i="1" s="1"/>
  <c r="CL17" i="1"/>
  <c r="CM17" i="1" s="1"/>
  <c r="CX8" i="1"/>
  <c r="CY8" i="1" s="1"/>
  <c r="BP11" i="1"/>
  <c r="BQ11" i="1" s="1"/>
  <c r="DJ17" i="1"/>
  <c r="DK17" i="1" s="1"/>
  <c r="AP16" i="1"/>
  <c r="AQ16" i="1" s="1"/>
  <c r="CX5" i="1"/>
  <c r="CY5" i="1" s="1"/>
  <c r="BB8" i="1"/>
  <c r="BC8" i="1" s="1"/>
  <c r="DL18" i="1"/>
  <c r="DM18" i="1" s="1"/>
  <c r="EN5" i="1"/>
  <c r="EO5" i="1" s="1"/>
  <c r="ER18" i="1"/>
  <c r="ES18" i="1" s="1"/>
  <c r="AR15" i="1"/>
  <c r="AS15" i="1" s="1"/>
  <c r="BZ10" i="1"/>
  <c r="CA10" i="1" s="1"/>
  <c r="AD7" i="1"/>
  <c r="AE7" i="1" s="1"/>
  <c r="EB19" i="1"/>
  <c r="EC19" i="1" s="1"/>
  <c r="AF17" i="1"/>
  <c r="AG17" i="1" s="1"/>
  <c r="CT10" i="1"/>
  <c r="CU10" i="1" s="1"/>
  <c r="CZ14" i="1"/>
  <c r="DA14" i="1" s="1"/>
  <c r="AF22" i="1"/>
  <c r="AG22" i="1" s="1"/>
  <c r="DJ6" i="1"/>
  <c r="DK6" i="1" s="1"/>
  <c r="DV9" i="1"/>
  <c r="DW9" i="1" s="1"/>
  <c r="BV14" i="1"/>
  <c r="BW14" i="1" s="1"/>
  <c r="ER22" i="1"/>
  <c r="ES22" i="1" s="1"/>
  <c r="V12" i="1"/>
  <c r="W12" i="1" s="1"/>
  <c r="DJ14" i="1"/>
  <c r="DK14" i="1" s="1"/>
  <c r="AT20" i="1"/>
  <c r="AU20" i="1" s="1"/>
  <c r="V7" i="1"/>
  <c r="W7" i="1" s="1"/>
  <c r="AF14" i="1"/>
  <c r="AG14" i="1" s="1"/>
  <c r="AD18" i="1"/>
  <c r="AE18" i="1" s="1"/>
  <c r="BN12" i="1"/>
  <c r="BO12" i="1" s="1"/>
  <c r="CB22" i="1"/>
  <c r="CC22" i="1" s="1"/>
  <c r="M258" i="2"/>
  <c r="L258" i="2"/>
  <c r="CL12" i="1"/>
  <c r="CM12" i="1" s="1"/>
  <c r="L119" i="2"/>
  <c r="M119" i="2"/>
  <c r="V11" i="1"/>
  <c r="W11" i="1" s="1"/>
  <c r="M220" i="2"/>
  <c r="AV8" i="1"/>
  <c r="AW8" i="1" s="1"/>
  <c r="L93" i="2"/>
  <c r="AT17" i="1"/>
  <c r="AU17" i="1" s="1"/>
  <c r="CZ11" i="1"/>
  <c r="DA11" i="1" s="1"/>
  <c r="CZ10" i="1"/>
  <c r="DA10" i="1" s="1"/>
  <c r="AN7" i="1"/>
  <c r="AO7" i="1" s="1"/>
  <c r="BX21" i="1"/>
  <c r="BY21" i="1" s="1"/>
  <c r="AL13" i="1"/>
  <c r="AM13" i="1" s="1"/>
  <c r="L92" i="2"/>
  <c r="M92" i="2"/>
  <c r="AV20" i="1"/>
  <c r="AW20" i="1" s="1"/>
  <c r="M346" i="2"/>
  <c r="L164" i="2"/>
  <c r="M164" i="2"/>
  <c r="BF12" i="1"/>
  <c r="BG12" i="1" s="1"/>
  <c r="L214" i="2"/>
  <c r="CL7" i="1"/>
  <c r="CM7" i="1" s="1"/>
  <c r="CN17" i="1"/>
  <c r="CO17" i="1" s="1"/>
  <c r="M26" i="2"/>
  <c r="L155" i="2"/>
  <c r="M155" i="2"/>
  <c r="L325" i="2"/>
  <c r="M325" i="2"/>
  <c r="M327" i="2"/>
  <c r="M88" i="2"/>
  <c r="L88" i="2"/>
  <c r="EJ16" i="1"/>
  <c r="EK16" i="1" s="1"/>
  <c r="K287" i="2"/>
  <c r="K309" i="2"/>
  <c r="AH21" i="1"/>
  <c r="AI21" i="1" s="1"/>
  <c r="T11" i="1"/>
  <c r="U11" i="1" s="1"/>
  <c r="L100" i="2"/>
  <c r="EJ21" i="1"/>
  <c r="EK21" i="1" s="1"/>
  <c r="K183" i="2"/>
  <c r="AH17" i="1"/>
  <c r="AI17" i="1" s="1"/>
  <c r="K284" i="2"/>
  <c r="K127" i="2"/>
  <c r="M127" i="2" s="1"/>
  <c r="EJ9" i="1"/>
  <c r="EK9" i="1" s="1"/>
  <c r="M117" i="2"/>
  <c r="M67" i="2"/>
  <c r="M227" i="2"/>
  <c r="K283" i="2"/>
  <c r="L283" i="2" s="1"/>
  <c r="K57" i="2"/>
  <c r="DT7" i="1"/>
  <c r="DU7" i="1" s="1"/>
  <c r="EJ15" i="1"/>
  <c r="EK15" i="1" s="1"/>
  <c r="AJ10" i="1"/>
  <c r="AK10" i="1" s="1"/>
  <c r="K122" i="2"/>
  <c r="L122" i="2" s="1"/>
  <c r="Z19" i="1"/>
  <c r="AA19" i="1" s="1"/>
  <c r="AX6" i="1"/>
  <c r="AY6" i="1" s="1"/>
  <c r="CP20" i="1"/>
  <c r="CQ20" i="1" s="1"/>
  <c r="CH20" i="1"/>
  <c r="CI20" i="1" s="1"/>
  <c r="BP19" i="1"/>
  <c r="BQ19" i="1" s="1"/>
  <c r="K282" i="2"/>
  <c r="DJ15" i="1" s="1"/>
  <c r="DK15" i="1" s="1"/>
  <c r="CF15" i="1"/>
  <c r="CG15" i="1" s="1"/>
  <c r="M251" i="2"/>
  <c r="BZ20" i="1"/>
  <c r="CA20" i="1" s="1"/>
  <c r="EL9" i="1"/>
  <c r="EM9" i="1" s="1"/>
  <c r="CR14" i="1"/>
  <c r="CS14" i="1" s="1"/>
  <c r="DX18" i="1"/>
  <c r="DY18" i="1" s="1"/>
  <c r="M250" i="2"/>
  <c r="K255" i="2"/>
  <c r="L249" i="2"/>
  <c r="K356" i="2"/>
  <c r="K149" i="2"/>
  <c r="BN18" i="1" s="1"/>
  <c r="BO18" i="1" s="1"/>
  <c r="K66" i="2"/>
  <c r="L66" i="2" s="1"/>
  <c r="K192" i="2"/>
  <c r="CF9" i="1" s="1"/>
  <c r="CG9" i="1" s="1"/>
  <c r="K224" i="2"/>
  <c r="CP6" i="1" s="1"/>
  <c r="CQ6" i="1" s="1"/>
  <c r="V20" i="1"/>
  <c r="W20" i="1" s="1"/>
  <c r="K226" i="2"/>
  <c r="L226" i="2" s="1"/>
  <c r="K65" i="2"/>
  <c r="L65" i="2" s="1"/>
  <c r="K225" i="2"/>
  <c r="K257" i="2"/>
  <c r="DB11" i="1" s="1"/>
  <c r="DC11" i="1" s="1"/>
  <c r="BR21" i="1"/>
  <c r="BS21" i="1" s="1"/>
  <c r="DH17" i="1"/>
  <c r="DI17" i="1" s="1"/>
  <c r="DX17" i="1"/>
  <c r="DY17" i="1" s="1"/>
  <c r="EN17" i="1"/>
  <c r="EO17" i="1" s="1"/>
  <c r="M252" i="2"/>
  <c r="BT17" i="1"/>
  <c r="BU17" i="1" s="1"/>
  <c r="CX16" i="1"/>
  <c r="CY16" i="1" s="1"/>
  <c r="K326" i="2"/>
  <c r="M326" i="2" s="1"/>
  <c r="AP9" i="1"/>
  <c r="AQ9" i="1" s="1"/>
  <c r="M347" i="2"/>
  <c r="M120" i="2"/>
  <c r="K248" i="2"/>
  <c r="K221" i="2"/>
  <c r="K31" i="2"/>
  <c r="L31" i="2" s="1"/>
  <c r="K167" i="2"/>
  <c r="K199" i="2"/>
  <c r="M199" i="2" s="1"/>
  <c r="CT14" i="1"/>
  <c r="CU14" i="1" s="1"/>
  <c r="K70" i="2"/>
  <c r="M375" i="2"/>
  <c r="K247" i="2"/>
  <c r="CX14" i="1" s="1"/>
  <c r="CY14" i="1" s="1"/>
  <c r="K195" i="2"/>
  <c r="CF5" i="1" s="1"/>
  <c r="CG5" i="1" s="1"/>
  <c r="K87" i="2"/>
  <c r="L87" i="2" s="1"/>
  <c r="K30" i="2"/>
  <c r="X21" i="1" s="1"/>
  <c r="Y21" i="1" s="1"/>
  <c r="K72" i="2"/>
  <c r="AL10" i="1" s="1"/>
  <c r="AM10" i="1" s="1"/>
  <c r="K200" i="2"/>
  <c r="K232" i="2"/>
  <c r="CP15" i="1" s="1"/>
  <c r="CQ15" i="1" s="1"/>
  <c r="K328" i="2"/>
  <c r="L328" i="2" s="1"/>
  <c r="ED21" i="1"/>
  <c r="EE21" i="1" s="1"/>
  <c r="EN20" i="1"/>
  <c r="EO20" i="1" s="1"/>
  <c r="CJ8" i="1"/>
  <c r="CK8" i="1" s="1"/>
  <c r="BH10" i="1"/>
  <c r="BI10" i="1" s="1"/>
  <c r="L152" i="2"/>
  <c r="CX13" i="1"/>
  <c r="CY13" i="1" s="1"/>
  <c r="L116" i="2"/>
  <c r="K28" i="2"/>
  <c r="M28" i="2" s="1"/>
  <c r="K42" i="2"/>
  <c r="L42" i="2" s="1"/>
  <c r="K330" i="2"/>
  <c r="L330" i="2" s="1"/>
  <c r="BB15" i="1"/>
  <c r="BC15" i="1" s="1"/>
  <c r="EP9" i="1"/>
  <c r="EQ9" i="1" s="1"/>
  <c r="BX19" i="1"/>
  <c r="BY19" i="1" s="1"/>
  <c r="M312" i="2"/>
  <c r="K348" i="2"/>
  <c r="K218" i="2"/>
  <c r="L218" i="2" s="1"/>
  <c r="K10" i="2"/>
  <c r="M10" i="2" s="1"/>
  <c r="K74" i="2"/>
  <c r="AN13" i="1" s="1"/>
  <c r="AO13" i="1" s="1"/>
  <c r="K138" i="2"/>
  <c r="K202" i="2"/>
  <c r="M202" i="2" s="1"/>
  <c r="K362" i="2"/>
  <c r="M362" i="2" s="1"/>
  <c r="BP20" i="1"/>
  <c r="BQ20" i="1" s="1"/>
  <c r="M185" i="2"/>
  <c r="K217" i="2"/>
  <c r="CL21" i="1" s="1"/>
  <c r="CM21" i="1" s="1"/>
  <c r="K85" i="2"/>
  <c r="AR10" i="1" s="1"/>
  <c r="AS10" i="1" s="1"/>
  <c r="K56" i="2"/>
  <c r="AD12" i="1" s="1"/>
  <c r="AE12" i="1" s="1"/>
  <c r="K203" i="2"/>
  <c r="L203" i="2" s="1"/>
  <c r="K235" i="2"/>
  <c r="CT7" i="1" s="1"/>
  <c r="CU7" i="1" s="1"/>
  <c r="CZ22" i="1"/>
  <c r="DA22" i="1" s="1"/>
  <c r="AR6" i="1"/>
  <c r="AS6" i="1" s="1"/>
  <c r="K12" i="2"/>
  <c r="L12" i="2" s="1"/>
  <c r="K140" i="2"/>
  <c r="K332" i="2"/>
  <c r="K364" i="2"/>
  <c r="L364" i="2" s="1"/>
  <c r="CV5" i="1"/>
  <c r="CW5" i="1" s="1"/>
  <c r="CX10" i="1"/>
  <c r="CY10" i="1" s="1"/>
  <c r="ED9" i="1"/>
  <c r="EE9" i="1" s="1"/>
  <c r="V21" i="1"/>
  <c r="W21" i="1" s="1"/>
  <c r="K36" i="2"/>
  <c r="M122" i="2"/>
  <c r="DR12" i="1"/>
  <c r="DS12" i="1" s="1"/>
  <c r="M313" i="2"/>
  <c r="AV7" i="1"/>
  <c r="AW7" i="1" s="1"/>
  <c r="L125" i="2"/>
  <c r="BF17" i="1"/>
  <c r="BG17" i="1" s="1"/>
  <c r="L229" i="2"/>
  <c r="K320" i="2"/>
  <c r="M320" i="2" s="1"/>
  <c r="BH12" i="1"/>
  <c r="BI12" i="1" s="1"/>
  <c r="BB21" i="1"/>
  <c r="BC21" i="1" s="1"/>
  <c r="K77" i="2"/>
  <c r="L77" i="2" s="1"/>
  <c r="K141" i="2"/>
  <c r="L141" i="2" s="1"/>
  <c r="K205" i="2"/>
  <c r="CJ7" i="1" s="1"/>
  <c r="CK7" i="1" s="1"/>
  <c r="K301" i="2"/>
  <c r="L301" i="2" s="1"/>
  <c r="K142" i="2"/>
  <c r="BJ5" i="1" s="1"/>
  <c r="BK5" i="1" s="1"/>
  <c r="K302" i="2"/>
  <c r="L302" i="2" s="1"/>
  <c r="M280" i="2"/>
  <c r="CX6" i="1"/>
  <c r="CY6" i="1" s="1"/>
  <c r="K15" i="2"/>
  <c r="R11" i="1" s="1"/>
  <c r="S11" i="1" s="1"/>
  <c r="K111" i="2"/>
  <c r="K143" i="2"/>
  <c r="BL10" i="1" s="1"/>
  <c r="BM10" i="1" s="1"/>
  <c r="K175" i="2"/>
  <c r="BX15" i="1" s="1"/>
  <c r="BY15" i="1" s="1"/>
  <c r="K207" i="2"/>
  <c r="CJ11" i="1" s="1"/>
  <c r="CK11" i="1" s="1"/>
  <c r="K271" i="2"/>
  <c r="L271" i="2" s="1"/>
  <c r="DV11" i="1"/>
  <c r="DW11" i="1" s="1"/>
  <c r="BR17" i="1"/>
  <c r="BS17" i="1" s="1"/>
  <c r="K29" i="2"/>
  <c r="V10" i="1" s="1"/>
  <c r="W10" i="1" s="1"/>
  <c r="K329" i="2"/>
  <c r="L329" i="2" s="1"/>
  <c r="K216" i="2"/>
  <c r="L216" i="2" s="1"/>
  <c r="K44" i="2"/>
  <c r="M44" i="2" s="1"/>
  <c r="K45" i="2"/>
  <c r="M45" i="2" s="1"/>
  <c r="K109" i="2"/>
  <c r="K173" i="2"/>
  <c r="L173" i="2" s="1"/>
  <c r="K333" i="2"/>
  <c r="AZ13" i="1"/>
  <c r="BA13" i="1" s="1"/>
  <c r="K53" i="2"/>
  <c r="L53" i="2" s="1"/>
  <c r="EH13" i="1"/>
  <c r="EI13" i="1" s="1"/>
  <c r="K317" i="2"/>
  <c r="K265" i="2"/>
  <c r="DD18" i="1" s="1"/>
  <c r="DE18" i="1" s="1"/>
  <c r="K106" i="2"/>
  <c r="L106" i="2" s="1"/>
  <c r="K16" i="2"/>
  <c r="L16" i="2" s="1"/>
  <c r="K144" i="2"/>
  <c r="K208" i="2"/>
  <c r="L208" i="2" s="1"/>
  <c r="K304" i="2"/>
  <c r="DR21" i="1" s="1"/>
  <c r="DS21" i="1" s="1"/>
  <c r="AT15" i="1"/>
  <c r="AU15" i="1" s="1"/>
  <c r="K41" i="2"/>
  <c r="L41" i="2" s="1"/>
  <c r="EP6" i="1"/>
  <c r="EQ6" i="1" s="1"/>
  <c r="K345" i="2"/>
  <c r="EH7" i="1" s="1"/>
  <c r="EI7" i="1" s="1"/>
  <c r="CT21" i="1"/>
  <c r="CU21" i="1" s="1"/>
  <c r="K160" i="2"/>
  <c r="M160" i="2" s="1"/>
  <c r="CT5" i="1"/>
  <c r="CU5" i="1" s="1"/>
  <c r="P17" i="1"/>
  <c r="Q17" i="1" s="1"/>
  <c r="M184" i="2"/>
  <c r="K315" i="2"/>
  <c r="DX5" i="1" s="1"/>
  <c r="DY5" i="1" s="1"/>
  <c r="K188" i="2"/>
  <c r="BZ14" i="1" s="1"/>
  <c r="CA14" i="1" s="1"/>
  <c r="K132" i="2"/>
  <c r="K80" i="2"/>
  <c r="K22" i="2"/>
  <c r="R13" i="1" s="1"/>
  <c r="S13" i="1" s="1"/>
  <c r="K114" i="2"/>
  <c r="M214" i="2"/>
  <c r="K55" i="2"/>
  <c r="L55" i="2" s="1"/>
  <c r="CX17" i="1"/>
  <c r="CY17" i="1" s="1"/>
  <c r="K108" i="2"/>
  <c r="K46" i="2"/>
  <c r="K316" i="2"/>
  <c r="L316" i="2" s="1"/>
  <c r="AP12" i="1"/>
  <c r="AQ12" i="1" s="1"/>
  <c r="K17" i="2"/>
  <c r="M17" i="2" s="1"/>
  <c r="M147" i="2"/>
  <c r="DV8" i="1"/>
  <c r="DW8" i="1" s="1"/>
  <c r="AP19" i="1"/>
  <c r="AQ19" i="1" s="1"/>
  <c r="CT18" i="1"/>
  <c r="CU18" i="1" s="1"/>
  <c r="L374" i="2"/>
  <c r="M339" i="2"/>
  <c r="K369" i="2"/>
  <c r="L369" i="2" s="1"/>
  <c r="K342" i="2"/>
  <c r="EF21" i="1" s="1"/>
  <c r="EG21" i="1" s="1"/>
  <c r="K263" i="2"/>
  <c r="DD17" i="1" s="1"/>
  <c r="DE17" i="1" s="1"/>
  <c r="K187" i="2"/>
  <c r="L187" i="2" s="1"/>
  <c r="K158" i="2"/>
  <c r="M158" i="2" s="1"/>
  <c r="K131" i="2"/>
  <c r="BF10" i="1" s="1"/>
  <c r="BG10" i="1" s="1"/>
  <c r="K83" i="2"/>
  <c r="L83" i="2" s="1"/>
  <c r="K179" i="2"/>
  <c r="K211" i="2"/>
  <c r="K366" i="2"/>
  <c r="AP17" i="1"/>
  <c r="AQ17" i="1" s="1"/>
  <c r="M61" i="2"/>
  <c r="K133" i="2"/>
  <c r="L133" i="2" s="1"/>
  <c r="K177" i="2"/>
  <c r="L177" i="2" s="1"/>
  <c r="K241" i="2"/>
  <c r="M241" i="2" s="1"/>
  <c r="K273" i="2"/>
  <c r="L273" i="2" s="1"/>
  <c r="K337" i="2"/>
  <c r="L337" i="2" s="1"/>
  <c r="AP13" i="1"/>
  <c r="AQ13" i="1" s="1"/>
  <c r="K368" i="2"/>
  <c r="L368" i="2" s="1"/>
  <c r="K288" i="2"/>
  <c r="K186" i="2"/>
  <c r="L186" i="2" s="1"/>
  <c r="K157" i="2"/>
  <c r="K180" i="2"/>
  <c r="BZ11" i="1" s="1"/>
  <c r="CA11" i="1" s="1"/>
  <c r="L262" i="2"/>
  <c r="DD16" i="1"/>
  <c r="DE16" i="1" s="1"/>
  <c r="AX12" i="1"/>
  <c r="AY12" i="1" s="1"/>
  <c r="L103" i="2"/>
  <c r="M174" i="2"/>
  <c r="M290" i="2"/>
  <c r="M349" i="2"/>
  <c r="L349" i="2"/>
  <c r="EJ14" i="1"/>
  <c r="EK14" i="1" s="1"/>
  <c r="DB10" i="1"/>
  <c r="DC10" i="1" s="1"/>
  <c r="L306" i="2"/>
  <c r="M306" i="2"/>
  <c r="L199" i="2"/>
  <c r="L33" i="2"/>
  <c r="M33" i="2"/>
  <c r="V5" i="1"/>
  <c r="W5" i="1" s="1"/>
  <c r="M193" i="2"/>
  <c r="M163" i="2"/>
  <c r="L163" i="2"/>
  <c r="L171" i="2"/>
  <c r="M171" i="2"/>
  <c r="M232" i="2"/>
  <c r="L264" i="2"/>
  <c r="M264" i="2"/>
  <c r="L105" i="2"/>
  <c r="AZ17" i="1"/>
  <c r="BA17" i="1" s="1"/>
  <c r="AX15" i="1"/>
  <c r="AY15" i="1" s="1"/>
  <c r="L296" i="2"/>
  <c r="M296" i="2"/>
  <c r="M74" i="2"/>
  <c r="L74" i="2"/>
  <c r="AF21" i="1"/>
  <c r="AG21" i="1" s="1"/>
  <c r="M109" i="2"/>
  <c r="L109" i="2"/>
  <c r="AZ11" i="1"/>
  <c r="BA11" i="1" s="1"/>
  <c r="DJ19" i="1"/>
  <c r="DK19" i="1" s="1"/>
  <c r="L317" i="2"/>
  <c r="M317" i="2"/>
  <c r="DV20" i="1"/>
  <c r="DW20" i="1" s="1"/>
  <c r="DL10" i="1"/>
  <c r="DM10" i="1" s="1"/>
  <c r="DL17" i="1"/>
  <c r="DM17" i="1" s="1"/>
  <c r="DL16" i="1"/>
  <c r="DM16" i="1" s="1"/>
  <c r="DL6" i="1"/>
  <c r="DM6" i="1" s="1"/>
  <c r="DL22" i="1"/>
  <c r="DM22" i="1" s="1"/>
  <c r="DL11" i="1"/>
  <c r="DM11" i="1" s="1"/>
  <c r="DL20" i="1"/>
  <c r="DM20" i="1" s="1"/>
  <c r="DL12" i="1"/>
  <c r="DM12" i="1" s="1"/>
  <c r="DL7" i="1"/>
  <c r="DM7" i="1" s="1"/>
  <c r="AD5" i="1"/>
  <c r="AE5" i="1" s="1"/>
  <c r="AD16" i="1"/>
  <c r="AE16" i="1" s="1"/>
  <c r="AD20" i="1"/>
  <c r="AE20" i="1" s="1"/>
  <c r="AD14" i="1"/>
  <c r="AE14" i="1" s="1"/>
  <c r="AD22" i="1"/>
  <c r="AE22" i="1" s="1"/>
  <c r="AD17" i="1"/>
  <c r="AE17" i="1" s="1"/>
  <c r="AD10" i="1"/>
  <c r="AE10" i="1" s="1"/>
  <c r="AD15" i="1"/>
  <c r="AE15" i="1" s="1"/>
  <c r="EL7" i="1"/>
  <c r="EM7" i="1" s="1"/>
  <c r="M138" i="2"/>
  <c r="L138" i="2"/>
  <c r="BT20" i="1"/>
  <c r="BU20" i="1" s="1"/>
  <c r="EH21" i="1"/>
  <c r="EI21" i="1" s="1"/>
  <c r="CD18" i="1"/>
  <c r="CE18" i="1" s="1"/>
  <c r="AP22" i="1"/>
  <c r="AQ22" i="1" s="1"/>
  <c r="L326" i="2"/>
  <c r="BN9" i="1"/>
  <c r="BO9" i="1" s="1"/>
  <c r="EL21" i="1"/>
  <c r="EM21" i="1" s="1"/>
  <c r="EL6" i="1"/>
  <c r="EM6" i="1" s="1"/>
  <c r="EL11" i="1"/>
  <c r="EM11" i="1" s="1"/>
  <c r="EL8" i="1"/>
  <c r="EM8" i="1" s="1"/>
  <c r="EL19" i="1"/>
  <c r="EM19" i="1" s="1"/>
  <c r="EL20" i="1"/>
  <c r="EM20" i="1" s="1"/>
  <c r="EL17" i="1"/>
  <c r="EM17" i="1" s="1"/>
  <c r="T20" i="1"/>
  <c r="U20" i="1" s="1"/>
  <c r="T13" i="1"/>
  <c r="U13" i="1" s="1"/>
  <c r="T7" i="1"/>
  <c r="U7" i="1" s="1"/>
  <c r="AJ22" i="1"/>
  <c r="AK22" i="1" s="1"/>
  <c r="AJ14" i="1"/>
  <c r="AK14" i="1" s="1"/>
  <c r="AJ12" i="1"/>
  <c r="AK12" i="1" s="1"/>
  <c r="AJ11" i="1"/>
  <c r="AK11" i="1" s="1"/>
  <c r="AJ15" i="1"/>
  <c r="AK15" i="1" s="1"/>
  <c r="AJ5" i="1"/>
  <c r="AK5" i="1" s="1"/>
  <c r="AJ16" i="1"/>
  <c r="AK16" i="1" s="1"/>
  <c r="AJ7" i="1"/>
  <c r="AK7" i="1" s="1"/>
  <c r="AJ20" i="1"/>
  <c r="AK20" i="1" s="1"/>
  <c r="AV17" i="1"/>
  <c r="AW17" i="1" s="1"/>
  <c r="AV6" i="1"/>
  <c r="AW6" i="1" s="1"/>
  <c r="AV19" i="1"/>
  <c r="AW19" i="1" s="1"/>
  <c r="AV21" i="1"/>
  <c r="AW21" i="1" s="1"/>
  <c r="BP9" i="1"/>
  <c r="BQ9" i="1" s="1"/>
  <c r="BP17" i="1"/>
  <c r="BQ17" i="1" s="1"/>
  <c r="BP10" i="1"/>
  <c r="BQ10" i="1" s="1"/>
  <c r="BP6" i="1"/>
  <c r="BQ6" i="1" s="1"/>
  <c r="BP12" i="1"/>
  <c r="BQ12" i="1" s="1"/>
  <c r="BP5" i="1"/>
  <c r="BQ5" i="1" s="1"/>
  <c r="BP16" i="1"/>
  <c r="BQ16" i="1" s="1"/>
  <c r="BP15" i="1"/>
  <c r="BQ15" i="1" s="1"/>
  <c r="BP21" i="1"/>
  <c r="BQ21" i="1" s="1"/>
  <c r="CB14" i="1"/>
  <c r="CC14" i="1" s="1"/>
  <c r="CB9" i="1"/>
  <c r="CC9" i="1" s="1"/>
  <c r="CB20" i="1"/>
  <c r="CC20" i="1" s="1"/>
  <c r="CB10" i="1"/>
  <c r="CC10" i="1" s="1"/>
  <c r="DD12" i="1"/>
  <c r="DE12" i="1" s="1"/>
  <c r="DD5" i="1"/>
  <c r="DE5" i="1" s="1"/>
  <c r="DD10" i="1"/>
  <c r="DE10" i="1" s="1"/>
  <c r="DD8" i="1"/>
  <c r="DE8" i="1" s="1"/>
  <c r="DD7" i="1"/>
  <c r="DE7" i="1" s="1"/>
  <c r="DD19" i="1"/>
  <c r="DE19" i="1" s="1"/>
  <c r="DD9" i="1"/>
  <c r="DE9" i="1" s="1"/>
  <c r="DT20" i="1"/>
  <c r="DU20" i="1" s="1"/>
  <c r="DT10" i="1"/>
  <c r="DU10" i="1" s="1"/>
  <c r="DT14" i="1"/>
  <c r="DU14" i="1" s="1"/>
  <c r="DT16" i="1"/>
  <c r="DU16" i="1" s="1"/>
  <c r="DT19" i="1"/>
  <c r="DU19" i="1" s="1"/>
  <c r="DT11" i="1"/>
  <c r="DU11" i="1" s="1"/>
  <c r="DT21" i="1"/>
  <c r="DU21" i="1" s="1"/>
  <c r="EF8" i="1"/>
  <c r="EG8" i="1" s="1"/>
  <c r="EF16" i="1"/>
  <c r="EG16" i="1" s="1"/>
  <c r="EF10" i="1"/>
  <c r="EG10" i="1" s="1"/>
  <c r="EF13" i="1"/>
  <c r="EG13" i="1" s="1"/>
  <c r="EF14" i="1"/>
  <c r="EG14" i="1" s="1"/>
  <c r="L136" i="2"/>
  <c r="BP18" i="1"/>
  <c r="BQ18" i="1" s="1"/>
  <c r="AN11" i="1"/>
  <c r="AO11" i="1" s="1"/>
  <c r="K318" i="2"/>
  <c r="DX13" i="1" s="1"/>
  <c r="DY13" i="1" s="1"/>
  <c r="DN8" i="1"/>
  <c r="DO8" i="1" s="1"/>
  <c r="DN20" i="1"/>
  <c r="DO20" i="1" s="1"/>
  <c r="DN21" i="1"/>
  <c r="DO21" i="1" s="1"/>
  <c r="DN11" i="1"/>
  <c r="DO11" i="1" s="1"/>
  <c r="DN17" i="1"/>
  <c r="DO17" i="1" s="1"/>
  <c r="DN12" i="1"/>
  <c r="DO12" i="1" s="1"/>
  <c r="DN7" i="1"/>
  <c r="DO7" i="1" s="1"/>
  <c r="DN18" i="1"/>
  <c r="DO18" i="1" s="1"/>
  <c r="DN15" i="1"/>
  <c r="DO15" i="1" s="1"/>
  <c r="DN14" i="1"/>
  <c r="DO14" i="1" s="1"/>
  <c r="DN5" i="1"/>
  <c r="DO5" i="1" s="1"/>
  <c r="DN9" i="1"/>
  <c r="DO9" i="1" s="1"/>
  <c r="DZ18" i="1"/>
  <c r="EA18" i="1" s="1"/>
  <c r="DZ14" i="1"/>
  <c r="EA14" i="1" s="1"/>
  <c r="DZ13" i="1"/>
  <c r="EA13" i="1" s="1"/>
  <c r="DZ10" i="1"/>
  <c r="EA10" i="1" s="1"/>
  <c r="DZ22" i="1"/>
  <c r="EA22" i="1" s="1"/>
  <c r="DZ5" i="1"/>
  <c r="EA5" i="1" s="1"/>
  <c r="DZ20" i="1"/>
  <c r="EA20" i="1" s="1"/>
  <c r="L107" i="2"/>
  <c r="CH22" i="1"/>
  <c r="CI22" i="1" s="1"/>
  <c r="V9" i="1"/>
  <c r="W9" i="1" s="1"/>
  <c r="DL15" i="1"/>
  <c r="DM15" i="1" s="1"/>
  <c r="L108" i="2"/>
  <c r="AP11" i="1"/>
  <c r="AQ11" i="1" s="1"/>
  <c r="CR21" i="1"/>
  <c r="CS21" i="1" s="1"/>
  <c r="CR18" i="1"/>
  <c r="CS18" i="1" s="1"/>
  <c r="CR10" i="1"/>
  <c r="CS10" i="1" s="1"/>
  <c r="CR19" i="1"/>
  <c r="CS19" i="1" s="1"/>
  <c r="CR6" i="1"/>
  <c r="CS6" i="1" s="1"/>
  <c r="CR22" i="1"/>
  <c r="CS22" i="1" s="1"/>
  <c r="DR10" i="1"/>
  <c r="DS10" i="1" s="1"/>
  <c r="AP14" i="1"/>
  <c r="AQ14" i="1" s="1"/>
  <c r="AD8" i="1"/>
  <c r="AE8" i="1" s="1"/>
  <c r="M107" i="2"/>
  <c r="V14" i="1"/>
  <c r="W14" i="1" s="1"/>
  <c r="BT21" i="1"/>
  <c r="BU21" i="1" s="1"/>
  <c r="EH15" i="1"/>
  <c r="EI15" i="1" s="1"/>
  <c r="DZ17" i="1"/>
  <c r="EA17" i="1" s="1"/>
  <c r="DN6" i="1"/>
  <c r="DO6" i="1" s="1"/>
  <c r="BR5" i="1"/>
  <c r="BS5" i="1" s="1"/>
  <c r="CV7" i="1"/>
  <c r="CW7" i="1" s="1"/>
  <c r="M239" i="2"/>
  <c r="BP22" i="1"/>
  <c r="BQ22" i="1" s="1"/>
  <c r="L151" i="2"/>
  <c r="K174" i="2"/>
  <c r="L174" i="2" s="1"/>
  <c r="K14" i="2"/>
  <c r="BZ13" i="1"/>
  <c r="CA13" i="1" s="1"/>
  <c r="BZ18" i="1"/>
  <c r="CA18" i="1" s="1"/>
  <c r="BZ12" i="1"/>
  <c r="CA12" i="1" s="1"/>
  <c r="BZ9" i="1"/>
  <c r="CA9" i="1" s="1"/>
  <c r="CL19" i="1"/>
  <c r="CM19" i="1" s="1"/>
  <c r="CL22" i="1"/>
  <c r="CM22" i="1" s="1"/>
  <c r="CL18" i="1"/>
  <c r="CM18" i="1" s="1"/>
  <c r="CL15" i="1"/>
  <c r="CM15" i="1" s="1"/>
  <c r="CL8" i="1"/>
  <c r="CM8" i="1" s="1"/>
  <c r="DB13" i="1"/>
  <c r="DC13" i="1" s="1"/>
  <c r="DB19" i="1"/>
  <c r="DC19" i="1" s="1"/>
  <c r="DB21" i="1"/>
  <c r="DC21" i="1" s="1"/>
  <c r="DB6" i="1"/>
  <c r="DC6" i="1" s="1"/>
  <c r="DB17" i="1"/>
  <c r="DC17" i="1" s="1"/>
  <c r="DB16" i="1"/>
  <c r="DC16" i="1" s="1"/>
  <c r="L294" i="2"/>
  <c r="M294" i="2"/>
  <c r="Z14" i="1"/>
  <c r="AA14" i="1" s="1"/>
  <c r="Z21" i="1"/>
  <c r="AA21" i="1" s="1"/>
  <c r="Z8" i="1"/>
  <c r="AA8" i="1" s="1"/>
  <c r="Z18" i="1"/>
  <c r="AA18" i="1" s="1"/>
  <c r="Z12" i="1"/>
  <c r="AA12" i="1" s="1"/>
  <c r="Z22" i="1"/>
  <c r="AA22" i="1" s="1"/>
  <c r="AL18" i="1"/>
  <c r="AM18" i="1" s="1"/>
  <c r="AL19" i="1"/>
  <c r="AM19" i="1" s="1"/>
  <c r="AL15" i="1"/>
  <c r="AM15" i="1" s="1"/>
  <c r="AL16" i="1"/>
  <c r="AM16" i="1" s="1"/>
  <c r="AL20" i="1"/>
  <c r="AM20" i="1" s="1"/>
  <c r="AL8" i="1"/>
  <c r="AM8" i="1" s="1"/>
  <c r="AL12" i="1"/>
  <c r="AM12" i="1" s="1"/>
  <c r="AL7" i="1"/>
  <c r="AM7" i="1" s="1"/>
  <c r="AL9" i="1"/>
  <c r="AM9" i="1" s="1"/>
  <c r="AL5" i="1"/>
  <c r="AM5" i="1" s="1"/>
  <c r="AX22" i="1"/>
  <c r="AY22" i="1" s="1"/>
  <c r="AX20" i="1"/>
  <c r="AY20" i="1" s="1"/>
  <c r="AX5" i="1"/>
  <c r="AY5" i="1" s="1"/>
  <c r="AX11" i="1"/>
  <c r="AY11" i="1" s="1"/>
  <c r="AX13" i="1"/>
  <c r="AY13" i="1" s="1"/>
  <c r="AX21" i="1"/>
  <c r="AY21" i="1" s="1"/>
  <c r="BN14" i="1"/>
  <c r="BO14" i="1" s="1"/>
  <c r="BN13" i="1"/>
  <c r="BO13" i="1" s="1"/>
  <c r="BN8" i="1"/>
  <c r="BO8" i="1" s="1"/>
  <c r="BN10" i="1"/>
  <c r="BO10" i="1" s="1"/>
  <c r="BN15" i="1"/>
  <c r="BO15" i="1" s="1"/>
  <c r="AZ19" i="1"/>
  <c r="BA19" i="1" s="1"/>
  <c r="AZ22" i="1"/>
  <c r="BA22" i="1" s="1"/>
  <c r="AZ10" i="1"/>
  <c r="BA10" i="1" s="1"/>
  <c r="AZ18" i="1"/>
  <c r="BA18" i="1" s="1"/>
  <c r="AZ20" i="1"/>
  <c r="BA20" i="1" s="1"/>
  <c r="AZ7" i="1"/>
  <c r="BA7" i="1" s="1"/>
  <c r="CF22" i="1"/>
  <c r="CG22" i="1" s="1"/>
  <c r="CF7" i="1"/>
  <c r="CG7" i="1" s="1"/>
  <c r="CF11" i="1"/>
  <c r="CG11" i="1" s="1"/>
  <c r="CF8" i="1"/>
  <c r="CG8" i="1" s="1"/>
  <c r="CF14" i="1"/>
  <c r="CG14" i="1" s="1"/>
  <c r="DH16" i="1"/>
  <c r="DI16" i="1" s="1"/>
  <c r="DH14" i="1"/>
  <c r="DI14" i="1" s="1"/>
  <c r="DH19" i="1"/>
  <c r="DI19" i="1" s="1"/>
  <c r="DH10" i="1"/>
  <c r="DI10" i="1" s="1"/>
  <c r="DH12" i="1"/>
  <c r="DI12" i="1" s="1"/>
  <c r="DH6" i="1"/>
  <c r="DI6" i="1" s="1"/>
  <c r="DH5" i="1"/>
  <c r="DI5" i="1" s="1"/>
  <c r="DH22" i="1"/>
  <c r="DI22" i="1" s="1"/>
  <c r="EJ6" i="1"/>
  <c r="EK6" i="1" s="1"/>
  <c r="EJ19" i="1"/>
  <c r="EK19" i="1" s="1"/>
  <c r="EJ11" i="1"/>
  <c r="EK11" i="1" s="1"/>
  <c r="EJ13" i="1"/>
  <c r="EK13" i="1" s="1"/>
  <c r="EJ20" i="1"/>
  <c r="EK20" i="1" s="1"/>
  <c r="EB22" i="1"/>
  <c r="EC22" i="1" s="1"/>
  <c r="L324" i="2"/>
  <c r="M324" i="2"/>
  <c r="CX18" i="1"/>
  <c r="CY18" i="1" s="1"/>
  <c r="L246" i="2"/>
  <c r="CP10" i="1"/>
  <c r="CQ10" i="1" s="1"/>
  <c r="CP17" i="1"/>
  <c r="CQ17" i="1" s="1"/>
  <c r="CP16" i="1"/>
  <c r="CQ16" i="1" s="1"/>
  <c r="CP19" i="1"/>
  <c r="CQ19" i="1" s="1"/>
  <c r="CP5" i="1"/>
  <c r="CQ5" i="1" s="1"/>
  <c r="X12" i="1"/>
  <c r="Y12" i="1" s="1"/>
  <c r="X22" i="1"/>
  <c r="Y22" i="1" s="1"/>
  <c r="X16" i="1"/>
  <c r="Y16" i="1" s="1"/>
  <c r="L293" i="2"/>
  <c r="X6" i="1"/>
  <c r="Y6" i="1" s="1"/>
  <c r="DB7" i="1"/>
  <c r="DC7" i="1" s="1"/>
  <c r="BZ21" i="1"/>
  <c r="CA21" i="1" s="1"/>
  <c r="AD11" i="1"/>
  <c r="AE11" i="1" s="1"/>
  <c r="L350" i="2"/>
  <c r="EN19" i="1"/>
  <c r="EO19" i="1" s="1"/>
  <c r="L359" i="2"/>
  <c r="M359" i="2"/>
  <c r="BH9" i="1"/>
  <c r="BI9" i="1" s="1"/>
  <c r="AZ12" i="1"/>
  <c r="BA12" i="1" s="1"/>
  <c r="K170" i="2"/>
  <c r="BV17" i="1" s="1"/>
  <c r="BW17" i="1" s="1"/>
  <c r="N10" i="1"/>
  <c r="O10" i="1" s="1"/>
  <c r="N15" i="1"/>
  <c r="O15" i="1" s="1"/>
  <c r="N21" i="1"/>
  <c r="O21" i="1" s="1"/>
  <c r="EJ8" i="1"/>
  <c r="EK8" i="1" s="1"/>
  <c r="AZ21" i="1"/>
  <c r="BA21" i="1" s="1"/>
  <c r="DN16" i="1"/>
  <c r="DO16" i="1" s="1"/>
  <c r="CL11" i="1"/>
  <c r="CM11" i="1" s="1"/>
  <c r="BR12" i="1"/>
  <c r="BS12" i="1" s="1"/>
  <c r="AP5" i="1"/>
  <c r="AQ5" i="1" s="1"/>
  <c r="CR17" i="1"/>
  <c r="CS17" i="1" s="1"/>
  <c r="M279" i="2"/>
  <c r="M368" i="2"/>
  <c r="M328" i="2"/>
  <c r="M210" i="2"/>
  <c r="M172" i="2"/>
  <c r="K169" i="2"/>
  <c r="BX16" i="1" s="1"/>
  <c r="BY16" i="1" s="1"/>
  <c r="EN14" i="1"/>
  <c r="EO14" i="1" s="1"/>
  <c r="DT13" i="1"/>
  <c r="DU13" i="1" s="1"/>
  <c r="M94" i="2"/>
  <c r="L63" i="2"/>
  <c r="M63" i="2"/>
  <c r="CD10" i="1"/>
  <c r="CE10" i="1" s="1"/>
  <c r="EP14" i="1"/>
  <c r="EQ14" i="1" s="1"/>
  <c r="EP11" i="1"/>
  <c r="EQ11" i="1" s="1"/>
  <c r="EP21" i="1"/>
  <c r="EQ21" i="1" s="1"/>
  <c r="EP7" i="1"/>
  <c r="EQ7" i="1" s="1"/>
  <c r="EP20" i="1"/>
  <c r="EQ20" i="1" s="1"/>
  <c r="EP12" i="1"/>
  <c r="EQ12" i="1" s="1"/>
  <c r="EP5" i="1"/>
  <c r="EQ5" i="1" s="1"/>
  <c r="EP13" i="1"/>
  <c r="EQ13" i="1" s="1"/>
  <c r="EP16" i="1"/>
  <c r="EQ16" i="1" s="1"/>
  <c r="EP19" i="1"/>
  <c r="EQ19" i="1" s="1"/>
  <c r="AN17" i="1"/>
  <c r="AO17" i="1" s="1"/>
  <c r="AN14" i="1"/>
  <c r="AO14" i="1" s="1"/>
  <c r="AN15" i="1"/>
  <c r="AO15" i="1" s="1"/>
  <c r="AN12" i="1"/>
  <c r="AO12" i="1" s="1"/>
  <c r="AN9" i="1"/>
  <c r="AO9" i="1" s="1"/>
  <c r="AN8" i="1"/>
  <c r="AO8" i="1" s="1"/>
  <c r="AN6" i="1"/>
  <c r="AO6" i="1" s="1"/>
  <c r="AN10" i="1"/>
  <c r="AO10" i="1" s="1"/>
  <c r="BT13" i="1"/>
  <c r="BU13" i="1" s="1"/>
  <c r="BT15" i="1"/>
  <c r="BU15" i="1" s="1"/>
  <c r="BT14" i="1"/>
  <c r="BU14" i="1" s="1"/>
  <c r="BT6" i="1"/>
  <c r="BU6" i="1" s="1"/>
  <c r="BT7" i="1"/>
  <c r="BU7" i="1" s="1"/>
  <c r="CV19" i="1"/>
  <c r="CW19" i="1" s="1"/>
  <c r="CV16" i="1"/>
  <c r="CW16" i="1" s="1"/>
  <c r="CV10" i="1"/>
  <c r="CW10" i="1" s="1"/>
  <c r="CV15" i="1"/>
  <c r="CW15" i="1" s="1"/>
  <c r="CV13" i="1"/>
  <c r="CW13" i="1" s="1"/>
  <c r="CV20" i="1"/>
  <c r="CW20" i="1" s="1"/>
  <c r="CV6" i="1"/>
  <c r="CW6" i="1" s="1"/>
  <c r="CV8" i="1"/>
  <c r="CW8" i="1" s="1"/>
  <c r="DX16" i="1"/>
  <c r="DY16" i="1" s="1"/>
  <c r="DX19" i="1"/>
  <c r="DY19" i="1" s="1"/>
  <c r="DX21" i="1"/>
  <c r="DY21" i="1" s="1"/>
  <c r="DX20" i="1"/>
  <c r="DY20" i="1" s="1"/>
  <c r="DX22" i="1"/>
  <c r="DY22" i="1" s="1"/>
  <c r="DX8" i="1"/>
  <c r="DY8" i="1" s="1"/>
  <c r="EN16" i="1"/>
  <c r="EO16" i="1" s="1"/>
  <c r="L363" i="2"/>
  <c r="L265" i="2"/>
  <c r="BB14" i="1"/>
  <c r="BC14" i="1" s="1"/>
  <c r="BB20" i="1"/>
  <c r="BC20" i="1" s="1"/>
  <c r="BB7" i="1"/>
  <c r="BC7" i="1" s="1"/>
  <c r="BB10" i="1"/>
  <c r="BC10" i="1" s="1"/>
  <c r="BB16" i="1"/>
  <c r="BC16" i="1" s="1"/>
  <c r="BR20" i="1"/>
  <c r="BS20" i="1" s="1"/>
  <c r="BR19" i="1"/>
  <c r="BS19" i="1" s="1"/>
  <c r="BR6" i="1"/>
  <c r="BS6" i="1" s="1"/>
  <c r="BR11" i="1"/>
  <c r="BS11" i="1" s="1"/>
  <c r="BR18" i="1"/>
  <c r="BS18" i="1" s="1"/>
  <c r="BR9" i="1"/>
  <c r="BS9" i="1" s="1"/>
  <c r="BR13" i="1"/>
  <c r="BS13" i="1" s="1"/>
  <c r="AP10" i="1"/>
  <c r="AQ10" i="1" s="1"/>
  <c r="DX7" i="1"/>
  <c r="DY7" i="1" s="1"/>
  <c r="AN16" i="1"/>
  <c r="AO16" i="1" s="1"/>
  <c r="ED22" i="1"/>
  <c r="EE22" i="1" s="1"/>
  <c r="DB15" i="1"/>
  <c r="DC15" i="1" s="1"/>
  <c r="AX16" i="1"/>
  <c r="AY16" i="1" s="1"/>
  <c r="ED17" i="1"/>
  <c r="EE17" i="1" s="1"/>
  <c r="M216" i="2"/>
  <c r="AV22" i="1"/>
  <c r="AW22" i="1" s="1"/>
  <c r="M99" i="2"/>
  <c r="BF18" i="1"/>
  <c r="BG18" i="1" s="1"/>
  <c r="BF7" i="1"/>
  <c r="BG7" i="1" s="1"/>
  <c r="BF14" i="1"/>
  <c r="BG14" i="1" s="1"/>
  <c r="BF8" i="1"/>
  <c r="BG8" i="1" s="1"/>
  <c r="BF6" i="1"/>
  <c r="BG6" i="1" s="1"/>
  <c r="BF22" i="1"/>
  <c r="BG22" i="1" s="1"/>
  <c r="BF19" i="1"/>
  <c r="BG19" i="1" s="1"/>
  <c r="BF20" i="1"/>
  <c r="BG20" i="1" s="1"/>
  <c r="BF15" i="1"/>
  <c r="BG15" i="1" s="1"/>
  <c r="BF5" i="1"/>
  <c r="BG5" i="1" s="1"/>
  <c r="DB22" i="1"/>
  <c r="DC22" i="1" s="1"/>
  <c r="DX10" i="1"/>
  <c r="DY10" i="1" s="1"/>
  <c r="M363" i="2"/>
  <c r="M285" i="2"/>
  <c r="CB8" i="1"/>
  <c r="CC8" i="1" s="1"/>
  <c r="L99" i="2"/>
  <c r="AV13" i="1"/>
  <c r="AW13" i="1" s="1"/>
  <c r="L84" i="2"/>
  <c r="EP15" i="1"/>
  <c r="EQ15" i="1" s="1"/>
  <c r="BZ15" i="1"/>
  <c r="CA15" i="1" s="1"/>
  <c r="AX9" i="1"/>
  <c r="AY9" i="1" s="1"/>
  <c r="Z17" i="1"/>
  <c r="AA17" i="1" s="1"/>
  <c r="DR14" i="1"/>
  <c r="DS14" i="1" s="1"/>
  <c r="DP5" i="1"/>
  <c r="DQ5" i="1" s="1"/>
  <c r="DH21" i="1"/>
  <c r="DI21" i="1" s="1"/>
  <c r="BT8" i="1"/>
  <c r="BU8" i="1" s="1"/>
  <c r="DL19" i="1"/>
  <c r="DM19" i="1" s="1"/>
  <c r="AZ9" i="1"/>
  <c r="BA9" i="1" s="1"/>
  <c r="M166" i="2"/>
  <c r="M60" i="2"/>
  <c r="L60" i="2"/>
  <c r="DR6" i="1"/>
  <c r="DS6" i="1" s="1"/>
  <c r="L252" i="2"/>
  <c r="BP13" i="1"/>
  <c r="BQ13" i="1" s="1"/>
  <c r="EL10" i="1"/>
  <c r="EM10" i="1" s="1"/>
  <c r="DB12" i="1"/>
  <c r="DC12" i="1" s="1"/>
  <c r="Z7" i="1"/>
  <c r="AA7" i="1" s="1"/>
  <c r="R6" i="1"/>
  <c r="S6" i="1" s="1"/>
  <c r="L139" i="2"/>
  <c r="CT22" i="1"/>
  <c r="CU22" i="1" s="1"/>
  <c r="CT13" i="1"/>
  <c r="CU13" i="1" s="1"/>
  <c r="CT16" i="1"/>
  <c r="CU16" i="1" s="1"/>
  <c r="CT12" i="1"/>
  <c r="CU12" i="1" s="1"/>
  <c r="CT17" i="1"/>
  <c r="CU17" i="1" s="1"/>
  <c r="CT8" i="1"/>
  <c r="CU8" i="1" s="1"/>
  <c r="CT9" i="1"/>
  <c r="CU9" i="1" s="1"/>
  <c r="CT19" i="1"/>
  <c r="CU19" i="1" s="1"/>
  <c r="CT6" i="1"/>
  <c r="CU6" i="1" s="1"/>
  <c r="BN22" i="1"/>
  <c r="BO22" i="1" s="1"/>
  <c r="DL9" i="1"/>
  <c r="DM9" i="1" s="1"/>
  <c r="AB16" i="1"/>
  <c r="AC16" i="1" s="1"/>
  <c r="AB9" i="1"/>
  <c r="AC9" i="1" s="1"/>
  <c r="AB20" i="1"/>
  <c r="AC20" i="1" s="1"/>
  <c r="AB8" i="1"/>
  <c r="AC8" i="1" s="1"/>
  <c r="AB10" i="1"/>
  <c r="AC10" i="1" s="1"/>
  <c r="AB7" i="1"/>
  <c r="AC7" i="1" s="1"/>
  <c r="AB5" i="1"/>
  <c r="AC5" i="1" s="1"/>
  <c r="AB19" i="1"/>
  <c r="AC19" i="1" s="1"/>
  <c r="AB13" i="1"/>
  <c r="AC13" i="1" s="1"/>
  <c r="DT18" i="1"/>
  <c r="DU18" i="1" s="1"/>
  <c r="AJ18" i="1"/>
  <c r="AK18" i="1" s="1"/>
  <c r="AB11" i="1"/>
  <c r="AC11" i="1" s="1"/>
  <c r="ED7" i="1"/>
  <c r="EE7" i="1" s="1"/>
  <c r="DR8" i="1"/>
  <c r="DS8" i="1" s="1"/>
  <c r="BN19" i="1"/>
  <c r="BO19" i="1" s="1"/>
  <c r="AX19" i="1"/>
  <c r="AY19" i="1" s="1"/>
  <c r="Z9" i="1"/>
  <c r="AA9" i="1" s="1"/>
  <c r="DX15" i="1"/>
  <c r="DY15" i="1" s="1"/>
  <c r="EN10" i="1"/>
  <c r="EO10" i="1" s="1"/>
  <c r="EL16" i="1"/>
  <c r="EM16" i="1" s="1"/>
  <c r="L356" i="2"/>
  <c r="X17" i="1"/>
  <c r="Y17" i="1" s="1"/>
  <c r="K4" i="2"/>
  <c r="N6" i="1" s="1"/>
  <c r="O6" i="1" s="1"/>
  <c r="CH8" i="1"/>
  <c r="CI8" i="1" s="1"/>
  <c r="CH21" i="1"/>
  <c r="CI21" i="1" s="1"/>
  <c r="CH15" i="1"/>
  <c r="CI15" i="1" s="1"/>
  <c r="CH7" i="1"/>
  <c r="CI7" i="1" s="1"/>
  <c r="CH5" i="1"/>
  <c r="CI5" i="1" s="1"/>
  <c r="CH19" i="1"/>
  <c r="CI19" i="1" s="1"/>
  <c r="CH11" i="1"/>
  <c r="CI11" i="1" s="1"/>
  <c r="BX10" i="1"/>
  <c r="BY10" i="1" s="1"/>
  <c r="BX13" i="1"/>
  <c r="BY13" i="1" s="1"/>
  <c r="BX7" i="1"/>
  <c r="BY7" i="1" s="1"/>
  <c r="BX11" i="1"/>
  <c r="BY11" i="1" s="1"/>
  <c r="BX9" i="1"/>
  <c r="BY9" i="1" s="1"/>
  <c r="BX18" i="1"/>
  <c r="BY18" i="1" s="1"/>
  <c r="BX12" i="1"/>
  <c r="BY12" i="1" s="1"/>
  <c r="CZ6" i="1"/>
  <c r="DA6" i="1" s="1"/>
  <c r="EB18" i="1"/>
  <c r="EC18" i="1" s="1"/>
  <c r="EB9" i="1"/>
  <c r="EC9" i="1" s="1"/>
  <c r="EB21" i="1"/>
  <c r="EC21" i="1" s="1"/>
  <c r="EB12" i="1"/>
  <c r="EC12" i="1" s="1"/>
  <c r="EB7" i="1"/>
  <c r="EC7" i="1" s="1"/>
  <c r="EB15" i="1"/>
  <c r="EC15" i="1" s="1"/>
  <c r="AX14" i="1"/>
  <c r="AY14" i="1" s="1"/>
  <c r="CR12" i="1"/>
  <c r="CS12" i="1" s="1"/>
  <c r="K354" i="2"/>
  <c r="K259" i="2"/>
  <c r="DB20" i="1" s="1"/>
  <c r="DC20" i="1" s="1"/>
  <c r="L188" i="2"/>
  <c r="CV9" i="1"/>
  <c r="CW9" i="1" s="1"/>
  <c r="L235" i="2"/>
  <c r="DF20" i="1"/>
  <c r="DG20" i="1" s="1"/>
  <c r="DF21" i="1"/>
  <c r="DG21" i="1" s="1"/>
  <c r="DF10" i="1"/>
  <c r="DG10" i="1" s="1"/>
  <c r="DF17" i="1"/>
  <c r="DG17" i="1" s="1"/>
  <c r="DF9" i="1"/>
  <c r="DG9" i="1" s="1"/>
  <c r="DF8" i="1"/>
  <c r="DG8" i="1" s="1"/>
  <c r="DF12" i="1"/>
  <c r="DG12" i="1" s="1"/>
  <c r="DF13" i="1"/>
  <c r="DG13" i="1" s="1"/>
  <c r="DF5" i="1"/>
  <c r="DG5" i="1" s="1"/>
  <c r="DF7" i="1"/>
  <c r="DG7" i="1" s="1"/>
  <c r="DF18" i="1"/>
  <c r="DG18" i="1" s="1"/>
  <c r="L148" i="2"/>
  <c r="M148" i="2"/>
  <c r="BN17" i="1"/>
  <c r="BO17" i="1" s="1"/>
  <c r="BV12" i="1"/>
  <c r="BW12" i="1" s="1"/>
  <c r="BV21" i="1"/>
  <c r="BW21" i="1" s="1"/>
  <c r="BV5" i="1"/>
  <c r="BW5" i="1" s="1"/>
  <c r="BV11" i="1"/>
  <c r="BW11" i="1" s="1"/>
  <c r="BV7" i="1"/>
  <c r="BW7" i="1" s="1"/>
  <c r="BV15" i="1"/>
  <c r="BW15" i="1" s="1"/>
  <c r="BT9" i="1"/>
  <c r="BU9" i="1" s="1"/>
  <c r="ED19" i="1"/>
  <c r="EE19" i="1" s="1"/>
  <c r="AJ6" i="1"/>
  <c r="AK6" i="1" s="1"/>
  <c r="ED16" i="1"/>
  <c r="EE16" i="1" s="1"/>
  <c r="DR11" i="1"/>
  <c r="DS11" i="1" s="1"/>
  <c r="CP8" i="1"/>
  <c r="CQ8" i="1" s="1"/>
  <c r="Z20" i="1"/>
  <c r="AA20" i="1" s="1"/>
  <c r="DP8" i="1"/>
  <c r="DQ8" i="1" s="1"/>
  <c r="K234" i="2"/>
  <c r="L260" i="2"/>
  <c r="DD14" i="1"/>
  <c r="DE14" i="1" s="1"/>
  <c r="BL18" i="1"/>
  <c r="BM18" i="1" s="1"/>
  <c r="CN19" i="1"/>
  <c r="CO19" i="1" s="1"/>
  <c r="CN11" i="1"/>
  <c r="CO11" i="1" s="1"/>
  <c r="CN8" i="1"/>
  <c r="CO8" i="1" s="1"/>
  <c r="CN12" i="1"/>
  <c r="CO12" i="1" s="1"/>
  <c r="CN16" i="1"/>
  <c r="CO16" i="1" s="1"/>
  <c r="CN6" i="1"/>
  <c r="CO6" i="1" s="1"/>
  <c r="CN13" i="1"/>
  <c r="CO13" i="1" s="1"/>
  <c r="CN18" i="1"/>
  <c r="CO18" i="1" s="1"/>
  <c r="CN14" i="1"/>
  <c r="CO14" i="1" s="1"/>
  <c r="CN15" i="1"/>
  <c r="CO15" i="1" s="1"/>
  <c r="DP14" i="1"/>
  <c r="DQ14" i="1" s="1"/>
  <c r="DP20" i="1"/>
  <c r="DQ20" i="1" s="1"/>
  <c r="DP15" i="1"/>
  <c r="DQ15" i="1" s="1"/>
  <c r="DP11" i="1"/>
  <c r="DQ11" i="1" s="1"/>
  <c r="DP7" i="1"/>
  <c r="DQ7" i="1" s="1"/>
  <c r="DP6" i="1"/>
  <c r="DQ6" i="1" s="1"/>
  <c r="DP22" i="1"/>
  <c r="DQ22" i="1" s="1"/>
  <c r="DP9" i="1"/>
  <c r="DQ9" i="1" s="1"/>
  <c r="DP10" i="1"/>
  <c r="DQ10" i="1" s="1"/>
  <c r="ER9" i="1"/>
  <c r="ES9" i="1" s="1"/>
  <c r="ER5" i="1"/>
  <c r="ES5" i="1" s="1"/>
  <c r="ER6" i="1"/>
  <c r="ES6" i="1" s="1"/>
  <c r="ER19" i="1"/>
  <c r="ES19" i="1" s="1"/>
  <c r="ER14" i="1"/>
  <c r="ES14" i="1" s="1"/>
  <c r="ER12" i="1"/>
  <c r="ES12" i="1" s="1"/>
  <c r="ER17" i="1"/>
  <c r="ES17" i="1" s="1"/>
  <c r="ER10" i="1"/>
  <c r="ES10" i="1" s="1"/>
  <c r="BD19" i="1"/>
  <c r="BE19" i="1" s="1"/>
  <c r="BD22" i="1"/>
  <c r="BE22" i="1" s="1"/>
  <c r="BD14" i="1"/>
  <c r="BE14" i="1" s="1"/>
  <c r="BD8" i="1"/>
  <c r="BE8" i="1" s="1"/>
  <c r="BD15" i="1"/>
  <c r="BE15" i="1" s="1"/>
  <c r="BD12" i="1"/>
  <c r="BE12" i="1" s="1"/>
  <c r="BD21" i="1"/>
  <c r="BE21" i="1" s="1"/>
  <c r="BD5" i="1"/>
  <c r="BE5" i="1" s="1"/>
  <c r="BD10" i="1"/>
  <c r="BE10" i="1" s="1"/>
  <c r="BD9" i="1"/>
  <c r="BE9" i="1" s="1"/>
  <c r="BD16" i="1"/>
  <c r="BE16" i="1" s="1"/>
  <c r="BD6" i="1"/>
  <c r="BE6" i="1" s="1"/>
  <c r="BD20" i="1"/>
  <c r="BE20" i="1" s="1"/>
  <c r="EF9" i="1"/>
  <c r="EG9" i="1" s="1"/>
  <c r="M336" i="2"/>
  <c r="EN9" i="1"/>
  <c r="EO9" i="1" s="1"/>
  <c r="EN22" i="1"/>
  <c r="EO22" i="1" s="1"/>
  <c r="EN21" i="1"/>
  <c r="EO21" i="1" s="1"/>
  <c r="EN18" i="1"/>
  <c r="EO18" i="1" s="1"/>
  <c r="BZ19" i="1"/>
  <c r="CA19" i="1" s="1"/>
  <c r="DB18" i="1"/>
  <c r="DC18" i="1" s="1"/>
  <c r="DT17" i="1"/>
  <c r="DU17" i="1" s="1"/>
  <c r="L307" i="2"/>
  <c r="M186" i="2"/>
  <c r="BJ11" i="1"/>
  <c r="BK11" i="1" s="1"/>
  <c r="BJ8" i="1"/>
  <c r="BK8" i="1" s="1"/>
  <c r="BJ18" i="1"/>
  <c r="BK18" i="1" s="1"/>
  <c r="BJ15" i="1"/>
  <c r="BK15" i="1" s="1"/>
  <c r="BJ21" i="1"/>
  <c r="BK21" i="1" s="1"/>
  <c r="BV13" i="1"/>
  <c r="BW13" i="1" s="1"/>
  <c r="BJ9" i="1"/>
  <c r="BK9" i="1" s="1"/>
  <c r="DX11" i="1"/>
  <c r="DY11" i="1" s="1"/>
  <c r="EH16" i="1"/>
  <c r="EI16" i="1" s="1"/>
  <c r="EH8" i="1"/>
  <c r="EI8" i="1" s="1"/>
  <c r="EH22" i="1"/>
  <c r="EI22" i="1" s="1"/>
  <c r="EH5" i="1"/>
  <c r="EI5" i="1" s="1"/>
  <c r="AJ13" i="1"/>
  <c r="AK13" i="1" s="1"/>
  <c r="CF13" i="1"/>
  <c r="CG13" i="1" s="1"/>
  <c r="AX17" i="1"/>
  <c r="AY17" i="1" s="1"/>
  <c r="DR9" i="1"/>
  <c r="DS9" i="1" s="1"/>
  <c r="DR22" i="1"/>
  <c r="DS22" i="1" s="1"/>
  <c r="DR17" i="1"/>
  <c r="DS17" i="1" s="1"/>
  <c r="L111" i="2"/>
  <c r="M111" i="2"/>
  <c r="DZ8" i="1"/>
  <c r="EA8" i="1" s="1"/>
  <c r="CN22" i="1"/>
  <c r="CO22" i="1" s="1"/>
  <c r="L215" i="2"/>
  <c r="M215" i="2"/>
  <c r="CL10" i="1"/>
  <c r="CM10" i="1" s="1"/>
  <c r="AF19" i="1"/>
  <c r="AG19" i="1" s="1"/>
  <c r="AF6" i="1"/>
  <c r="AG6" i="1" s="1"/>
  <c r="AF9" i="1"/>
  <c r="AG9" i="1" s="1"/>
  <c r="AF12" i="1"/>
  <c r="AG12" i="1" s="1"/>
  <c r="AF20" i="1"/>
  <c r="AG20" i="1" s="1"/>
  <c r="AF10" i="1"/>
  <c r="AG10" i="1" s="1"/>
  <c r="M351" i="2"/>
  <c r="BD11" i="1"/>
  <c r="BE11" i="1" s="1"/>
  <c r="CB18" i="1"/>
  <c r="CC18" i="1" s="1"/>
  <c r="BZ16" i="1"/>
  <c r="CA16" i="1" s="1"/>
  <c r="L154" i="2"/>
  <c r="M154" i="2"/>
  <c r="K79" i="2"/>
  <c r="BN7" i="1"/>
  <c r="BO7" i="1" s="1"/>
  <c r="CP7" i="1"/>
  <c r="CQ7" i="1" s="1"/>
  <c r="AT8" i="1"/>
  <c r="AU8" i="1" s="1"/>
  <c r="M89" i="2"/>
  <c r="L89" i="2"/>
  <c r="EJ10" i="1"/>
  <c r="EK10" i="1" s="1"/>
  <c r="DB8" i="1"/>
  <c r="DC8" i="1" s="1"/>
  <c r="BH6" i="1"/>
  <c r="BI6" i="1" s="1"/>
  <c r="BH18" i="1"/>
  <c r="BI18" i="1" s="1"/>
  <c r="BH8" i="1"/>
  <c r="BI8" i="1" s="1"/>
  <c r="BH19" i="1"/>
  <c r="BI19" i="1" s="1"/>
  <c r="BH5" i="1"/>
  <c r="BI5" i="1" s="1"/>
  <c r="BH21" i="1"/>
  <c r="BI21" i="1" s="1"/>
  <c r="BH7" i="1"/>
  <c r="BI7" i="1" s="1"/>
  <c r="BH20" i="1"/>
  <c r="BI20" i="1" s="1"/>
  <c r="BH15" i="1"/>
  <c r="BI15" i="1" s="1"/>
  <c r="BH13" i="1"/>
  <c r="BI13" i="1" s="1"/>
  <c r="BJ13" i="1"/>
  <c r="BK13" i="1" s="1"/>
  <c r="K231" i="2"/>
  <c r="CR20" i="1" s="1"/>
  <c r="CS20" i="1" s="1"/>
  <c r="CB19" i="1"/>
  <c r="CC19" i="1" s="1"/>
  <c r="L181" i="2"/>
  <c r="BZ7" i="1"/>
  <c r="CA7" i="1" s="1"/>
  <c r="L153" i="2"/>
  <c r="M153" i="2"/>
  <c r="L261" i="2"/>
  <c r="DD22" i="1"/>
  <c r="DE22" i="1" s="1"/>
  <c r="L243" i="2"/>
  <c r="AH18" i="1"/>
  <c r="AI18" i="1" s="1"/>
  <c r="AH22" i="1"/>
  <c r="AI22" i="1" s="1"/>
  <c r="AH13" i="1"/>
  <c r="AI13" i="1" s="1"/>
  <c r="AH20" i="1"/>
  <c r="AI20" i="1" s="1"/>
  <c r="AH6" i="1"/>
  <c r="AI6" i="1" s="1"/>
  <c r="AH14" i="1"/>
  <c r="AI14" i="1" s="1"/>
  <c r="AH12" i="1"/>
  <c r="AI12" i="1" s="1"/>
  <c r="AH5" i="1"/>
  <c r="AI5" i="1" s="1"/>
  <c r="EH6" i="1"/>
  <c r="EI6" i="1" s="1"/>
  <c r="M307" i="2"/>
  <c r="CF21" i="1"/>
  <c r="CG21" i="1" s="1"/>
  <c r="DJ11" i="1"/>
  <c r="DK11" i="1" s="1"/>
  <c r="AZ5" i="1"/>
  <c r="BA5" i="1" s="1"/>
  <c r="CV17" i="1"/>
  <c r="CW17" i="1" s="1"/>
  <c r="AR9" i="1"/>
  <c r="AS9" i="1" s="1"/>
  <c r="EL13" i="1"/>
  <c r="EM13" i="1" s="1"/>
  <c r="DZ6" i="1"/>
  <c r="EA6" i="1" s="1"/>
  <c r="CD19" i="1"/>
  <c r="CE19" i="1" s="1"/>
  <c r="BR15" i="1"/>
  <c r="BS15" i="1" s="1"/>
  <c r="AH15" i="1"/>
  <c r="AI15" i="1" s="1"/>
  <c r="Z11" i="1"/>
  <c r="AA11" i="1" s="1"/>
  <c r="DP17" i="1"/>
  <c r="DQ17" i="1" s="1"/>
  <c r="L38" i="2"/>
  <c r="L253" i="2"/>
  <c r="M253" i="2"/>
  <c r="AP8" i="1"/>
  <c r="AQ8" i="1" s="1"/>
  <c r="AP7" i="1"/>
  <c r="AQ7" i="1" s="1"/>
  <c r="AP6" i="1"/>
  <c r="AQ6" i="1" s="1"/>
  <c r="AP21" i="1"/>
  <c r="AQ21" i="1" s="1"/>
  <c r="EN8" i="1"/>
  <c r="EO8" i="1" s="1"/>
  <c r="BB13" i="1"/>
  <c r="BC13" i="1" s="1"/>
  <c r="AB22" i="1"/>
  <c r="AC22" i="1" s="1"/>
  <c r="DD20" i="1"/>
  <c r="DE20" i="1" s="1"/>
  <c r="M305" i="2"/>
  <c r="BJ16" i="1"/>
  <c r="BK16" i="1" s="1"/>
  <c r="EJ18" i="1"/>
  <c r="EK18" i="1" s="1"/>
  <c r="N16" i="1"/>
  <c r="O16" i="1" s="1"/>
  <c r="BL7" i="1"/>
  <c r="BM7" i="1" s="1"/>
  <c r="BL15" i="1"/>
  <c r="BM15" i="1" s="1"/>
  <c r="BL9" i="1"/>
  <c r="BM9" i="1" s="1"/>
  <c r="BL19" i="1"/>
  <c r="BM19" i="1" s="1"/>
  <c r="BL5" i="1"/>
  <c r="BM5" i="1" s="1"/>
  <c r="BL14" i="1"/>
  <c r="BM14" i="1" s="1"/>
  <c r="BL11" i="1"/>
  <c r="BM11" i="1" s="1"/>
  <c r="BL20" i="1"/>
  <c r="BM20" i="1" s="1"/>
  <c r="M151" i="2"/>
  <c r="M341" i="2"/>
  <c r="EN15" i="1"/>
  <c r="EO15" i="1" s="1"/>
  <c r="CJ21" i="1"/>
  <c r="CK21" i="1" s="1"/>
  <c r="K104" i="2"/>
  <c r="AZ14" i="1" s="1"/>
  <c r="BA14" i="1" s="1"/>
  <c r="M51" i="2"/>
  <c r="L51" i="2"/>
  <c r="EL18" i="1"/>
  <c r="EM18" i="1" s="1"/>
  <c r="CP12" i="1"/>
  <c r="CQ12" i="1" s="1"/>
  <c r="DL8" i="1"/>
  <c r="DM8" i="1" s="1"/>
  <c r="BT22" i="1"/>
  <c r="BU22" i="1" s="1"/>
  <c r="M209" i="2"/>
  <c r="M49" i="2"/>
  <c r="DB14" i="1"/>
  <c r="DC14" i="1" s="1"/>
  <c r="M236" i="2"/>
  <c r="L81" i="2"/>
  <c r="AJ19" i="1"/>
  <c r="AK19" i="1" s="1"/>
  <c r="DR13" i="1"/>
  <c r="DS13" i="1" s="1"/>
  <c r="BJ7" i="1"/>
  <c r="BK7" i="1" s="1"/>
  <c r="N20" i="1"/>
  <c r="O20" i="1" s="1"/>
  <c r="M261" i="2"/>
  <c r="BT16" i="1"/>
  <c r="BU16" i="1" s="1"/>
  <c r="BB6" i="1"/>
  <c r="BC6" i="1" s="1"/>
  <c r="M37" i="2"/>
  <c r="L62" i="2"/>
  <c r="CJ13" i="1"/>
  <c r="CK13" i="1" s="1"/>
  <c r="CJ9" i="1"/>
  <c r="CK9" i="1" s="1"/>
  <c r="CJ18" i="1"/>
  <c r="CK18" i="1" s="1"/>
  <c r="CJ19" i="1"/>
  <c r="CK19" i="1" s="1"/>
  <c r="CJ17" i="1"/>
  <c r="CK17" i="1" s="1"/>
  <c r="CJ16" i="1"/>
  <c r="CK16" i="1" s="1"/>
  <c r="CJ22" i="1"/>
  <c r="CK22" i="1" s="1"/>
  <c r="CJ6" i="1"/>
  <c r="CK6" i="1" s="1"/>
  <c r="CJ12" i="1"/>
  <c r="CK12" i="1" s="1"/>
  <c r="DH13" i="1"/>
  <c r="DI13" i="1" s="1"/>
  <c r="M70" i="2"/>
  <c r="L70" i="2"/>
  <c r="EF12" i="1"/>
  <c r="EG12" i="1" s="1"/>
  <c r="DZ21" i="1"/>
  <c r="EA21" i="1" s="1"/>
  <c r="DP12" i="1"/>
  <c r="DQ12" i="1" s="1"/>
  <c r="EP22" i="1"/>
  <c r="EQ22" i="1" s="1"/>
  <c r="AB15" i="1"/>
  <c r="AC15" i="1" s="1"/>
  <c r="EH14" i="1"/>
  <c r="EI14" i="1" s="1"/>
  <c r="AR22" i="1"/>
  <c r="AS22" i="1" s="1"/>
  <c r="EL12" i="1"/>
  <c r="EM12" i="1" s="1"/>
  <c r="DZ16" i="1"/>
  <c r="EA16" i="1" s="1"/>
  <c r="CP13" i="1"/>
  <c r="CQ13" i="1" s="1"/>
  <c r="CD17" i="1"/>
  <c r="CE17" i="1" s="1"/>
  <c r="AP15" i="1"/>
  <c r="AQ15" i="1" s="1"/>
  <c r="AH7" i="1"/>
  <c r="AI7" i="1" s="1"/>
  <c r="L64" i="2"/>
  <c r="M110" i="2"/>
  <c r="BT19" i="1"/>
  <c r="BU19" i="1" s="1"/>
  <c r="M262" i="2"/>
  <c r="DJ9" i="1"/>
  <c r="DK9" i="1" s="1"/>
  <c r="DJ5" i="1"/>
  <c r="DK5" i="1" s="1"/>
  <c r="DJ20" i="1"/>
  <c r="DK20" i="1" s="1"/>
  <c r="DJ10" i="1"/>
  <c r="DK10" i="1" s="1"/>
  <c r="DJ22" i="1"/>
  <c r="DK22" i="1" s="1"/>
  <c r="DJ12" i="1"/>
  <c r="DK12" i="1" s="1"/>
  <c r="DJ21" i="1"/>
  <c r="DK21" i="1" s="1"/>
  <c r="DJ16" i="1"/>
  <c r="DK16" i="1" s="1"/>
  <c r="DJ7" i="1"/>
  <c r="DK7" i="1" s="1"/>
  <c r="AR18" i="1"/>
  <c r="AS18" i="1" s="1"/>
  <c r="DR15" i="1"/>
  <c r="DS15" i="1" s="1"/>
  <c r="L241" i="2"/>
  <c r="L236" i="2"/>
  <c r="Z6" i="1"/>
  <c r="AA6" i="1" s="1"/>
  <c r="AJ9" i="1"/>
  <c r="AK9" i="1" s="1"/>
  <c r="BJ19" i="1"/>
  <c r="BK19" i="1" s="1"/>
  <c r="L370" i="2"/>
  <c r="AJ8" i="1"/>
  <c r="AK8" i="1" s="1"/>
  <c r="P6" i="1"/>
  <c r="Q6" i="1" s="1"/>
  <c r="DR19" i="1"/>
  <c r="DS19" i="1" s="1"/>
  <c r="CL5" i="1"/>
  <c r="CM5" i="1" s="1"/>
  <c r="BR10" i="1"/>
  <c r="BS10" i="1" s="1"/>
  <c r="BJ12" i="1"/>
  <c r="BK12" i="1" s="1"/>
  <c r="N7" i="1"/>
  <c r="O7" i="1" s="1"/>
  <c r="BH11" i="1"/>
  <c r="BI11" i="1" s="1"/>
  <c r="L357" i="2"/>
  <c r="BP14" i="1"/>
  <c r="BQ14" i="1" s="1"/>
  <c r="DX14" i="1"/>
  <c r="DY14" i="1" s="1"/>
  <c r="CJ15" i="1"/>
  <c r="CK15" i="1" s="1"/>
  <c r="ED12" i="1"/>
  <c r="EE12" i="1" s="1"/>
  <c r="ED11" i="1"/>
  <c r="EE11" i="1" s="1"/>
  <c r="ED13" i="1"/>
  <c r="EE13" i="1" s="1"/>
  <c r="ED10" i="1"/>
  <c r="EE10" i="1" s="1"/>
  <c r="ED5" i="1"/>
  <c r="EE5" i="1" s="1"/>
  <c r="ED18" i="1"/>
  <c r="EE18" i="1" s="1"/>
  <c r="ED15" i="1"/>
  <c r="EE15" i="1" s="1"/>
  <c r="AB12" i="1"/>
  <c r="AC12" i="1" s="1"/>
  <c r="P10" i="1"/>
  <c r="Q10" i="1" s="1"/>
  <c r="DV5" i="1"/>
  <c r="DW5" i="1" s="1"/>
  <c r="AR20" i="1"/>
  <c r="AS20" i="1" s="1"/>
  <c r="BN11" i="1"/>
  <c r="BO11" i="1" s="1"/>
  <c r="ER7" i="1"/>
  <c r="ES7" i="1" s="1"/>
  <c r="Z5" i="1"/>
  <c r="AA5" i="1" s="1"/>
  <c r="L160" i="2"/>
  <c r="AF15" i="1"/>
  <c r="AG15" i="1" s="1"/>
  <c r="X19" i="1"/>
  <c r="Y19" i="1" s="1"/>
  <c r="DF15" i="1"/>
  <c r="DG15" i="1" s="1"/>
  <c r="AH9" i="1"/>
  <c r="AI9" i="1" s="1"/>
  <c r="M204" i="2"/>
  <c r="L149" i="2"/>
  <c r="BP8" i="1"/>
  <c r="BQ8" i="1" s="1"/>
  <c r="L334" i="2"/>
  <c r="BT12" i="1"/>
  <c r="BU12" i="1" s="1"/>
  <c r="L159" i="2"/>
  <c r="BL22" i="1"/>
  <c r="BM22" i="1" s="1"/>
  <c r="M65" i="2"/>
  <c r="L371" i="2"/>
  <c r="M371" i="2"/>
  <c r="CD14" i="1"/>
  <c r="CE14" i="1" s="1"/>
  <c r="CD6" i="1"/>
  <c r="CE6" i="1" s="1"/>
  <c r="CD22" i="1"/>
  <c r="CE22" i="1" s="1"/>
  <c r="CD7" i="1"/>
  <c r="CE7" i="1" s="1"/>
  <c r="CD20" i="1"/>
  <c r="CE20" i="1" s="1"/>
  <c r="M260" i="2"/>
  <c r="M105" i="2"/>
  <c r="CR8" i="1"/>
  <c r="CS8" i="1" s="1"/>
  <c r="M228" i="2"/>
  <c r="CB11" i="1"/>
  <c r="CC11" i="1" s="1"/>
  <c r="L184" i="2"/>
  <c r="M337" i="2"/>
  <c r="L348" i="2"/>
  <c r="R19" i="1"/>
  <c r="S19" i="1" s="1"/>
  <c r="R17" i="1"/>
  <c r="S17" i="1" s="1"/>
  <c r="R9" i="1"/>
  <c r="S9" i="1" s="1"/>
  <c r="R10" i="1"/>
  <c r="S10" i="1" s="1"/>
  <c r="AR12" i="1"/>
  <c r="AS12" i="1" s="1"/>
  <c r="AR7" i="1"/>
  <c r="AS7" i="1" s="1"/>
  <c r="AR16" i="1"/>
  <c r="AS16" i="1" s="1"/>
  <c r="AR19" i="1"/>
  <c r="AS19" i="1" s="1"/>
  <c r="CZ13" i="1"/>
  <c r="DA13" i="1" s="1"/>
  <c r="CZ19" i="1"/>
  <c r="DA19" i="1" s="1"/>
  <c r="CZ15" i="1"/>
  <c r="DA15" i="1" s="1"/>
  <c r="CZ18" i="1"/>
  <c r="DA18" i="1" s="1"/>
  <c r="CZ5" i="1"/>
  <c r="DA5" i="1" s="1"/>
  <c r="CZ7" i="1"/>
  <c r="DA7" i="1" s="1"/>
  <c r="AT11" i="1"/>
  <c r="AU11" i="1" s="1"/>
  <c r="DV16" i="1"/>
  <c r="DW16" i="1" s="1"/>
  <c r="DV21" i="1"/>
  <c r="DW21" i="1" s="1"/>
  <c r="DV10" i="1"/>
  <c r="DW10" i="1" s="1"/>
  <c r="DV12" i="1"/>
  <c r="DW12" i="1" s="1"/>
  <c r="DV19" i="1"/>
  <c r="DW19" i="1" s="1"/>
  <c r="DV22" i="1"/>
  <c r="DW22" i="1" s="1"/>
  <c r="K272" i="2"/>
  <c r="DH9" i="1" s="1"/>
  <c r="DI9" i="1" s="1"/>
  <c r="EF7" i="1"/>
  <c r="EG7" i="1" s="1"/>
  <c r="K76" i="2"/>
  <c r="L76" i="2" s="1"/>
  <c r="BB18" i="1"/>
  <c r="BC18" i="1" s="1"/>
  <c r="CZ16" i="1"/>
  <c r="DA16" i="1" s="1"/>
  <c r="K361" i="2"/>
  <c r="EN13" i="1" s="1"/>
  <c r="EO13" i="1" s="1"/>
  <c r="K270" i="2"/>
  <c r="DH15" i="1" s="1"/>
  <c r="DI15" i="1" s="1"/>
  <c r="K176" i="2"/>
  <c r="BX8" i="1" s="1"/>
  <c r="BY8" i="1" s="1"/>
  <c r="BN5" i="1"/>
  <c r="BO5" i="1" s="1"/>
  <c r="CD12" i="1"/>
  <c r="CE12" i="1" s="1"/>
  <c r="M6" i="2"/>
  <c r="K360" i="2"/>
  <c r="EN6" i="1" s="1"/>
  <c r="EO6" i="1" s="1"/>
  <c r="DV13" i="1"/>
  <c r="DW13" i="1" s="1"/>
  <c r="CD9" i="1"/>
  <c r="CE9" i="1" s="1"/>
  <c r="EB20" i="1"/>
  <c r="EC20" i="1" s="1"/>
  <c r="M356" i="2"/>
  <c r="M316" i="2"/>
  <c r="M276" i="2"/>
  <c r="M238" i="2"/>
  <c r="K223" i="2"/>
  <c r="DV15" i="1"/>
  <c r="DW15" i="1" s="1"/>
  <c r="M75" i="2"/>
  <c r="CZ20" i="1"/>
  <c r="DA20" i="1" s="1"/>
  <c r="CZ9" i="1"/>
  <c r="DA9" i="1" s="1"/>
  <c r="M353" i="2"/>
  <c r="M315" i="2"/>
  <c r="M275" i="2"/>
  <c r="K97" i="2"/>
  <c r="AV10" i="1" s="1"/>
  <c r="AW10" i="1" s="1"/>
  <c r="AT6" i="1"/>
  <c r="AU6" i="1" s="1"/>
  <c r="M338" i="2"/>
  <c r="M352" i="2"/>
  <c r="M314" i="2"/>
  <c r="M274" i="2"/>
  <c r="M196" i="2"/>
  <c r="M81" i="2"/>
  <c r="K198" i="2"/>
  <c r="CD13" i="1" s="1"/>
  <c r="CE13" i="1" s="1"/>
  <c r="DV6" i="1"/>
  <c r="DW6" i="1" s="1"/>
  <c r="M235" i="2"/>
  <c r="M78" i="2"/>
  <c r="K197" i="2"/>
  <c r="L197" i="2" s="1"/>
  <c r="M187" i="2"/>
  <c r="M150" i="2"/>
  <c r="K335" i="2"/>
  <c r="ED20" i="1" s="1"/>
  <c r="EE20" i="1" s="1"/>
  <c r="K269" i="2"/>
  <c r="DF14" i="1" s="1"/>
  <c r="DG14" i="1" s="1"/>
  <c r="K59" i="2"/>
  <c r="L59" i="2" s="1"/>
  <c r="K34" i="2"/>
  <c r="K5" i="2"/>
  <c r="P11" i="1" s="1"/>
  <c r="Q11" i="1" s="1"/>
  <c r="P9" i="1"/>
  <c r="Q9" i="1" s="1"/>
  <c r="AT19" i="1"/>
  <c r="AU19" i="1" s="1"/>
  <c r="AT18" i="1"/>
  <c r="AU18" i="1" s="1"/>
  <c r="EH18" i="1"/>
  <c r="EI18" i="1" s="1"/>
  <c r="EH20" i="1"/>
  <c r="EI20" i="1" s="1"/>
  <c r="AT13" i="1"/>
  <c r="AU13" i="1" s="1"/>
  <c r="ER21" i="1"/>
  <c r="ES21" i="1" s="1"/>
  <c r="M367" i="2"/>
  <c r="M54" i="2"/>
  <c r="K303" i="2"/>
  <c r="DR5" i="1" s="1"/>
  <c r="DS5" i="1" s="1"/>
  <c r="K123" i="2"/>
  <c r="K98" i="2"/>
  <c r="AV5" i="1" s="1"/>
  <c r="AW5" i="1" s="1"/>
  <c r="M364" i="2"/>
  <c r="M286" i="2"/>
  <c r="K73" i="2"/>
  <c r="AN21" i="1" s="1"/>
  <c r="AO21" i="1" s="1"/>
  <c r="K48" i="2"/>
  <c r="AD6" i="1" s="1"/>
  <c r="AE6" i="1" s="1"/>
  <c r="V13" i="1"/>
  <c r="W13" i="1" s="1"/>
  <c r="CX11" i="1"/>
  <c r="CY11" i="1" s="1"/>
  <c r="CX21" i="1"/>
  <c r="CY21" i="1" s="1"/>
  <c r="CX20" i="1"/>
  <c r="CY20" i="1" s="1"/>
  <c r="CX7" i="1"/>
  <c r="CY7" i="1" s="1"/>
  <c r="CX12" i="1"/>
  <c r="CY12" i="1" s="1"/>
  <c r="K323" i="2"/>
  <c r="EB11" i="1" s="1"/>
  <c r="EC11" i="1" s="1"/>
  <c r="CB5" i="1"/>
  <c r="CC5" i="1" s="1"/>
  <c r="AT16" i="1"/>
  <c r="AU16" i="1" s="1"/>
  <c r="EF18" i="1"/>
  <c r="EG18" i="1" s="1"/>
  <c r="L340" i="2"/>
  <c r="M246" i="2"/>
  <c r="M129" i="2"/>
  <c r="K237" i="2"/>
  <c r="CV22" i="1" s="1"/>
  <c r="CW22" i="1" s="1"/>
  <c r="K191" i="2"/>
  <c r="CD16" i="1" s="1"/>
  <c r="CE16" i="1" s="1"/>
  <c r="M283" i="2"/>
  <c r="M165" i="2"/>
  <c r="K365" i="2"/>
  <c r="K300" i="2"/>
  <c r="K145" i="2"/>
  <c r="K71" i="2"/>
  <c r="AN5" i="1" s="1"/>
  <c r="AO5" i="1" s="1"/>
  <c r="M130" i="2"/>
  <c r="K47" i="2"/>
  <c r="AT5" i="1"/>
  <c r="AU5" i="1" s="1"/>
  <c r="EH9" i="1"/>
  <c r="EI9" i="1" s="1"/>
  <c r="M242" i="2"/>
  <c r="M87" i="2"/>
  <c r="K299" i="2"/>
  <c r="AV16" i="1"/>
  <c r="AW16" i="1" s="1"/>
  <c r="K18" i="2"/>
  <c r="R14" i="1" s="1"/>
  <c r="S14" i="1" s="1"/>
  <c r="EH17" i="1"/>
  <c r="EI17" i="1" s="1"/>
  <c r="CX19" i="1"/>
  <c r="CY19" i="1" s="1"/>
  <c r="AT9" i="1"/>
  <c r="AU9" i="1" s="1"/>
  <c r="M319" i="2"/>
  <c r="M281" i="2"/>
  <c r="M126" i="2"/>
  <c r="BB19" i="1"/>
  <c r="BC19" i="1" s="1"/>
  <c r="M358" i="2"/>
  <c r="K297" i="2"/>
  <c r="DP16" i="1" s="1"/>
  <c r="DQ16" i="1" s="1"/>
  <c r="M298" i="2"/>
  <c r="M66" i="2"/>
  <c r="K230" i="2"/>
  <c r="CP22" i="1" s="1"/>
  <c r="CQ22" i="1" s="1"/>
  <c r="M181" i="2"/>
  <c r="M142" i="2"/>
  <c r="M295" i="2"/>
  <c r="M218" i="2"/>
  <c r="M141" i="2"/>
  <c r="M334" i="2"/>
  <c r="M177" i="2"/>
  <c r="K331" i="2"/>
  <c r="M331" i="2" s="1"/>
  <c r="K162" i="2"/>
  <c r="L162" i="2" s="1"/>
  <c r="M254" i="2"/>
  <c r="K206" i="2"/>
  <c r="CJ10" i="1" s="1"/>
  <c r="CK10" i="1" s="1"/>
  <c r="K161" i="2"/>
  <c r="L161" i="2" s="1"/>
  <c r="CB15" i="1"/>
  <c r="CC15" i="1" s="1"/>
  <c r="EF20" i="1"/>
  <c r="EG20" i="1" s="1"/>
  <c r="K178" i="2"/>
  <c r="M340" i="2"/>
  <c r="EF6" i="1"/>
  <c r="EG6" i="1" s="1"/>
  <c r="CF20" i="1"/>
  <c r="CG20" i="1" s="1"/>
  <c r="EF15" i="1"/>
  <c r="EG15" i="1" s="1"/>
  <c r="EF22" i="1"/>
  <c r="EG22" i="1" s="1"/>
  <c r="M268" i="2"/>
  <c r="X11" i="1"/>
  <c r="Y11" i="1" s="1"/>
  <c r="AV14" i="1"/>
  <c r="AW14" i="1" s="1"/>
  <c r="AT7" i="1"/>
  <c r="AU7" i="1" s="1"/>
  <c r="EN12" i="1"/>
  <c r="EO12" i="1" s="1"/>
  <c r="EN7" i="1"/>
  <c r="EO7" i="1" s="1"/>
  <c r="EL15" i="1"/>
  <c r="EM15" i="1" s="1"/>
  <c r="EP10" i="1"/>
  <c r="EQ10" i="1" s="1"/>
  <c r="ER15" i="1"/>
  <c r="ES15" i="1" s="1"/>
  <c r="EP8" i="1"/>
  <c r="EQ8" i="1" s="1"/>
  <c r="BL13" i="1"/>
  <c r="BM13" i="1" s="1"/>
  <c r="BJ22" i="1"/>
  <c r="BK22" i="1" s="1"/>
  <c r="DP13" i="1"/>
  <c r="DQ13" i="1" s="1"/>
  <c r="DN13" i="1"/>
  <c r="DO13" i="1" s="1"/>
  <c r="BV10" i="1"/>
  <c r="BW10" i="1" s="1"/>
  <c r="BB22" i="1"/>
  <c r="BC22" i="1" s="1"/>
  <c r="BB17" i="1"/>
  <c r="BC17" i="1" s="1"/>
  <c r="CB12" i="1"/>
  <c r="CC12" i="1" s="1"/>
  <c r="CB7" i="1"/>
  <c r="CC7" i="1" s="1"/>
  <c r="BZ17" i="1"/>
  <c r="CA17" i="1" s="1"/>
  <c r="CR5" i="1"/>
  <c r="CS5" i="1" s="1"/>
  <c r="CR9" i="1"/>
  <c r="CS9" i="1" s="1"/>
  <c r="CP11" i="1"/>
  <c r="CQ11" i="1" s="1"/>
  <c r="AR5" i="1"/>
  <c r="AS5" i="1" s="1"/>
  <c r="AX10" i="1"/>
  <c r="AY10" i="1" s="1"/>
  <c r="AZ15" i="1"/>
  <c r="BA15" i="1" s="1"/>
  <c r="AV11" i="1"/>
  <c r="AW11" i="1" s="1"/>
  <c r="BL12" i="1"/>
  <c r="BM12" i="1" s="1"/>
  <c r="BJ14" i="1"/>
  <c r="BK14" i="1" s="1"/>
  <c r="BP7" i="1"/>
  <c r="BQ7" i="1" s="1"/>
  <c r="BN20" i="1"/>
  <c r="BO20" i="1" s="1"/>
  <c r="EB14" i="1"/>
  <c r="EC14" i="1" s="1"/>
  <c r="EB6" i="1"/>
  <c r="EC6" i="1" s="1"/>
  <c r="DZ7" i="1"/>
  <c r="EA7" i="1" s="1"/>
  <c r="CL20" i="1"/>
  <c r="CM20" i="1" s="1"/>
  <c r="CL16" i="1"/>
  <c r="CM16" i="1" s="1"/>
  <c r="CN5" i="1"/>
  <c r="CO5" i="1" s="1"/>
  <c r="EB13" i="1"/>
  <c r="EC13" i="1" s="1"/>
  <c r="EF11" i="1"/>
  <c r="EG11" i="1" s="1"/>
  <c r="CV11" i="1"/>
  <c r="CW11" i="1" s="1"/>
  <c r="BX14" i="1"/>
  <c r="BY14" i="1" s="1"/>
  <c r="CF10" i="1"/>
  <c r="CG10" i="1" s="1"/>
  <c r="CN9" i="1"/>
  <c r="CO9" i="1" s="1"/>
  <c r="CZ17" i="1"/>
  <c r="DA17" i="1" s="1"/>
  <c r="DP18" i="1"/>
  <c r="DQ18" i="1" s="1"/>
  <c r="BH14" i="1"/>
  <c r="BI14" i="1" s="1"/>
  <c r="ED6" i="1"/>
  <c r="EE6" i="1" s="1"/>
  <c r="DZ12" i="1"/>
  <c r="EA12" i="1" s="1"/>
  <c r="DN22" i="1"/>
  <c r="DO22" i="1" s="1"/>
  <c r="CP18" i="1"/>
  <c r="CQ18" i="1" s="1"/>
  <c r="BN21" i="1"/>
  <c r="BO21" i="1" s="1"/>
  <c r="BJ6" i="1"/>
  <c r="BK6" i="1" s="1"/>
  <c r="BB11" i="1"/>
  <c r="BC11" i="1" s="1"/>
  <c r="AV18" i="1"/>
  <c r="AW18" i="1" s="1"/>
  <c r="AP18" i="1"/>
  <c r="AQ18" i="1" s="1"/>
  <c r="AR13" i="1"/>
  <c r="AS13" i="1" s="1"/>
  <c r="X13" i="1"/>
  <c r="Y13" i="1" s="1"/>
  <c r="AZ6" i="1"/>
  <c r="BA6" i="1" s="1"/>
  <c r="V8" i="1"/>
  <c r="W8" i="1" s="1"/>
  <c r="BB9" i="1"/>
  <c r="BC9" i="1" s="1"/>
  <c r="BD18" i="1"/>
  <c r="BE18" i="1" s="1"/>
  <c r="BD7" i="1"/>
  <c r="BE7" i="1" s="1"/>
  <c r="P21" i="1" l="1"/>
  <c r="Q21" i="1" s="1"/>
  <c r="N22" i="1"/>
  <c r="O22" i="1" s="1"/>
  <c r="R21" i="1"/>
  <c r="S21" i="1" s="1"/>
  <c r="T8" i="1"/>
  <c r="U8" i="1" s="1"/>
  <c r="L6" i="2"/>
  <c r="P12" i="1"/>
  <c r="Q12" i="1" s="1"/>
  <c r="M11" i="2"/>
  <c r="P18" i="1"/>
  <c r="Q18" i="1" s="1"/>
  <c r="N398" i="2"/>
  <c r="M21" i="2"/>
  <c r="R16" i="1"/>
  <c r="S16" i="1" s="1"/>
  <c r="T22" i="1"/>
  <c r="U22" i="1" s="1"/>
  <c r="R18" i="1"/>
  <c r="S18" i="1" s="1"/>
  <c r="T14" i="1"/>
  <c r="U14" i="1" s="1"/>
  <c r="T15" i="1"/>
  <c r="U15" i="1" s="1"/>
  <c r="N9" i="1"/>
  <c r="O9" i="1" s="1"/>
  <c r="N5" i="1"/>
  <c r="O5" i="1" s="1"/>
  <c r="P20" i="1"/>
  <c r="Q20" i="1" s="1"/>
  <c r="P19" i="1"/>
  <c r="Q19" i="1" s="1"/>
  <c r="N11" i="1"/>
  <c r="O11" i="1" s="1"/>
  <c r="P7" i="1"/>
  <c r="Q7" i="1" s="1"/>
  <c r="M7" i="2"/>
  <c r="N14" i="1"/>
  <c r="O14" i="1" s="1"/>
  <c r="P13" i="1"/>
  <c r="Q13" i="1" s="1"/>
  <c r="DH18" i="1"/>
  <c r="DI18" i="1" s="1"/>
  <c r="L213" i="2"/>
  <c r="M194" i="2"/>
  <c r="M195" i="2"/>
  <c r="DD15" i="1"/>
  <c r="DE15" i="1" s="1"/>
  <c r="CT11" i="1"/>
  <c r="CU11" i="1" s="1"/>
  <c r="CR13" i="1"/>
  <c r="CS13" i="1" s="1"/>
  <c r="M224" i="2"/>
  <c r="L202" i="2"/>
  <c r="CH6" i="1"/>
  <c r="CI6" i="1" s="1"/>
  <c r="CJ5" i="1"/>
  <c r="CK5" i="1" s="1"/>
  <c r="CD15" i="1"/>
  <c r="CE15" i="1" s="1"/>
  <c r="CF16" i="1"/>
  <c r="CG16" i="1" s="1"/>
  <c r="N19" i="1"/>
  <c r="O19" i="1" s="1"/>
  <c r="P5" i="1"/>
  <c r="Q5" i="1" s="1"/>
  <c r="L52" i="2"/>
  <c r="AF5" i="1"/>
  <c r="AG5" i="1" s="1"/>
  <c r="L39" i="2"/>
  <c r="L40" i="2"/>
  <c r="M40" i="2"/>
  <c r="AB18" i="1"/>
  <c r="AC18" i="1" s="1"/>
  <c r="M41" i="2"/>
  <c r="Z16" i="1"/>
  <c r="AA16" i="1" s="1"/>
  <c r="AB14" i="1"/>
  <c r="AC14" i="1" s="1"/>
  <c r="AB21" i="1"/>
  <c r="AC21" i="1" s="1"/>
  <c r="L27" i="2"/>
  <c r="V16" i="1"/>
  <c r="W16" i="1" s="1"/>
  <c r="L26" i="2"/>
  <c r="X7" i="1"/>
  <c r="Y7" i="1" s="1"/>
  <c r="M29" i="2"/>
  <c r="L28" i="2"/>
  <c r="R22" i="1"/>
  <c r="S22" i="1" s="1"/>
  <c r="L15" i="2"/>
  <c r="M15" i="2"/>
  <c r="T17" i="1"/>
  <c r="U17" i="1" s="1"/>
  <c r="M8" i="2"/>
  <c r="AJ21" i="1"/>
  <c r="AK21" i="1" s="1"/>
  <c r="DJ18" i="1"/>
  <c r="DK18" i="1" s="1"/>
  <c r="EB8" i="1"/>
  <c r="EC8" i="1" s="1"/>
  <c r="CH18" i="1"/>
  <c r="CI18" i="1" s="1"/>
  <c r="CV14" i="1"/>
  <c r="CW14" i="1" s="1"/>
  <c r="AH11" i="1"/>
  <c r="AI11" i="1" s="1"/>
  <c r="V19" i="1"/>
  <c r="W19" i="1" s="1"/>
  <c r="BT10" i="1"/>
  <c r="BU10" i="1" s="1"/>
  <c r="CV21" i="1"/>
  <c r="CW21" i="1" s="1"/>
  <c r="EJ5" i="1"/>
  <c r="EK5" i="1" s="1"/>
  <c r="CB16" i="1"/>
  <c r="CC16" i="1" s="1"/>
  <c r="L232" i="2"/>
  <c r="AR14" i="1"/>
  <c r="AS14" i="1" s="1"/>
  <c r="L346" i="2"/>
  <c r="T6" i="1"/>
  <c r="U6" i="1" s="1"/>
  <c r="DL14" i="1"/>
  <c r="DM14" i="1" s="1"/>
  <c r="CT20" i="1"/>
  <c r="CU20" i="1" s="1"/>
  <c r="CV12" i="1"/>
  <c r="CW12" i="1" s="1"/>
  <c r="CN21" i="1"/>
  <c r="CO21" i="1" s="1"/>
  <c r="DR16" i="1"/>
  <c r="DS16" i="1" s="1"/>
  <c r="BV6" i="1"/>
  <c r="BW6" i="1" s="1"/>
  <c r="CF19" i="1"/>
  <c r="CG19" i="1" s="1"/>
  <c r="CR15" i="1"/>
  <c r="CS15" i="1" s="1"/>
  <c r="AX18" i="1"/>
  <c r="AY18" i="1" s="1"/>
  <c r="DJ8" i="1"/>
  <c r="DK8" i="1" s="1"/>
  <c r="DH20" i="1"/>
  <c r="DI20" i="1" s="1"/>
  <c r="CL13" i="1"/>
  <c r="CM13" i="1" s="1"/>
  <c r="M108" i="2"/>
  <c r="M149" i="2"/>
  <c r="N156" i="2" s="1"/>
  <c r="CH16" i="1"/>
  <c r="CI16" i="1" s="1"/>
  <c r="BR22" i="1"/>
  <c r="BS22" i="1" s="1"/>
  <c r="M226" i="2"/>
  <c r="M208" i="2"/>
  <c r="AR17" i="1"/>
  <c r="AS17" i="1" s="1"/>
  <c r="DP21" i="1"/>
  <c r="DQ21" i="1" s="1"/>
  <c r="BR8" i="1"/>
  <c r="BS8" i="1" s="1"/>
  <c r="L205" i="2"/>
  <c r="CF12" i="1"/>
  <c r="CG12" i="1" s="1"/>
  <c r="M173" i="2"/>
  <c r="DF19" i="1"/>
  <c r="DG19" i="1" s="1"/>
  <c r="DR7" i="1"/>
  <c r="DS7" i="1" s="1"/>
  <c r="BV19" i="1"/>
  <c r="BW19" i="1" s="1"/>
  <c r="M273" i="2"/>
  <c r="BZ5" i="1"/>
  <c r="CA5" i="1" s="1"/>
  <c r="CL9" i="1"/>
  <c r="CM9" i="1" s="1"/>
  <c r="M56" i="2"/>
  <c r="M282" i="2"/>
  <c r="DT5" i="1"/>
  <c r="DU5" i="1" s="1"/>
  <c r="M205" i="2"/>
  <c r="AP20" i="1"/>
  <c r="AQ20" i="1" s="1"/>
  <c r="EJ17" i="1"/>
  <c r="EK17" i="1" s="1"/>
  <c r="BX20" i="1"/>
  <c r="BY20" i="1" s="1"/>
  <c r="CF6" i="1"/>
  <c r="CG6" i="1" s="1"/>
  <c r="L282" i="2"/>
  <c r="EB5" i="1"/>
  <c r="EC5" i="1" s="1"/>
  <c r="BF16" i="1"/>
  <c r="BG16" i="1" s="1"/>
  <c r="L362" i="2"/>
  <c r="CT15" i="1"/>
  <c r="CU15" i="1" s="1"/>
  <c r="M118" i="2"/>
  <c r="DR18" i="1"/>
  <c r="DS18" i="1" s="1"/>
  <c r="CJ14" i="1"/>
  <c r="CK14" i="1" s="1"/>
  <c r="DH11" i="1"/>
  <c r="DI11" i="1" s="1"/>
  <c r="AT12" i="1"/>
  <c r="AU12" i="1" s="1"/>
  <c r="ER13" i="1"/>
  <c r="ES13" i="1" s="1"/>
  <c r="AH16" i="1"/>
  <c r="AI16" i="1" s="1"/>
  <c r="BF13" i="1"/>
  <c r="BG13" i="1" s="1"/>
  <c r="T19" i="1"/>
  <c r="U19" i="1" s="1"/>
  <c r="DL13" i="1"/>
  <c r="DM13" i="1" s="1"/>
  <c r="DJ13" i="1"/>
  <c r="DK13" i="1" s="1"/>
  <c r="DT8" i="1"/>
  <c r="DU8" i="1" s="1"/>
  <c r="DT12" i="1"/>
  <c r="DU12" i="1" s="1"/>
  <c r="BB5" i="1"/>
  <c r="BC5" i="1" s="1"/>
  <c r="X15" i="1"/>
  <c r="Y15" i="1" s="1"/>
  <c r="DT15" i="1"/>
  <c r="DU15" i="1" s="1"/>
  <c r="L224" i="2"/>
  <c r="M19" i="2"/>
  <c r="CP21" i="1"/>
  <c r="CQ21" i="1" s="1"/>
  <c r="AL22" i="1"/>
  <c r="AM22" i="1" s="1"/>
  <c r="L82" i="2"/>
  <c r="AR21" i="1"/>
  <c r="AS21" i="1" s="1"/>
  <c r="CD11" i="1"/>
  <c r="CE11" i="1" s="1"/>
  <c r="CP14" i="1"/>
  <c r="CQ14" i="1" s="1"/>
  <c r="CJ20" i="1"/>
  <c r="CK20" i="1" s="1"/>
  <c r="CR11" i="1"/>
  <c r="CS11" i="1" s="1"/>
  <c r="M97" i="2"/>
  <c r="AT21" i="1"/>
  <c r="AU21" i="1" s="1"/>
  <c r="M32" i="2"/>
  <c r="DF22" i="1"/>
  <c r="DG22" i="1" s="1"/>
  <c r="R5" i="1"/>
  <c r="S5" i="1" s="1"/>
  <c r="L195" i="2"/>
  <c r="L254" i="2"/>
  <c r="BL16" i="1"/>
  <c r="BM16" i="1" s="1"/>
  <c r="AN18" i="1"/>
  <c r="AO18" i="1" s="1"/>
  <c r="BV16" i="1"/>
  <c r="BW16" i="1" s="1"/>
  <c r="M372" i="2"/>
  <c r="M128" i="2"/>
  <c r="EH19" i="1"/>
  <c r="EI19" i="1" s="1"/>
  <c r="M82" i="2"/>
  <c r="DR20" i="1"/>
  <c r="DS20" i="1" s="1"/>
  <c r="M265" i="2"/>
  <c r="EH10" i="1"/>
  <c r="EI10" i="1" s="1"/>
  <c r="M95" i="2"/>
  <c r="AJ17" i="1"/>
  <c r="AK17" i="1" s="1"/>
  <c r="CL14" i="1"/>
  <c r="CM14" i="1" s="1"/>
  <c r="EP18" i="1"/>
  <c r="EQ18" i="1" s="1"/>
  <c r="L137" i="2"/>
  <c r="BL6" i="1"/>
  <c r="BM6" i="1" s="1"/>
  <c r="M301" i="2"/>
  <c r="CD5" i="1"/>
  <c r="CE5" i="1" s="1"/>
  <c r="CH10" i="1"/>
  <c r="CI10" i="1" s="1"/>
  <c r="AZ8" i="1"/>
  <c r="BA8" i="1" s="1"/>
  <c r="M121" i="2"/>
  <c r="L121" i="2"/>
  <c r="L284" i="2"/>
  <c r="CH12" i="1"/>
  <c r="CI12" i="1" s="1"/>
  <c r="DX6" i="1"/>
  <c r="DY6" i="1" s="1"/>
  <c r="EJ22" i="1"/>
  <c r="EK22" i="1" s="1"/>
  <c r="DL5" i="1"/>
  <c r="DM5" i="1" s="1"/>
  <c r="CX15" i="1"/>
  <c r="CY15" i="1" s="1"/>
  <c r="Z15" i="1"/>
  <c r="AA15" i="1" s="1"/>
  <c r="M188" i="2"/>
  <c r="ED8" i="1"/>
  <c r="EE8" i="1" s="1"/>
  <c r="N12" i="1"/>
  <c r="O12" i="1" s="1"/>
  <c r="CB21" i="1"/>
  <c r="CC21" i="1" s="1"/>
  <c r="EL5" i="1"/>
  <c r="EM5" i="1" s="1"/>
  <c r="DL21" i="1"/>
  <c r="DM21" i="1" s="1"/>
  <c r="P22" i="1"/>
  <c r="Q22" i="1" s="1"/>
  <c r="P8" i="1"/>
  <c r="Q8" i="1" s="1"/>
  <c r="L20" i="2"/>
  <c r="T10" i="1"/>
  <c r="U10" i="1" s="1"/>
  <c r="L17" i="2"/>
  <c r="T21" i="1"/>
  <c r="U21" i="1" s="1"/>
  <c r="M9" i="2"/>
  <c r="P15" i="1"/>
  <c r="Q15" i="1" s="1"/>
  <c r="AD21" i="1"/>
  <c r="AE21" i="1" s="1"/>
  <c r="AF11" i="1"/>
  <c r="AG11" i="1" s="1"/>
  <c r="M55" i="2"/>
  <c r="AD19" i="1"/>
  <c r="AE19" i="1" s="1"/>
  <c r="AF16" i="1"/>
  <c r="AG16" i="1" s="1"/>
  <c r="M53" i="2"/>
  <c r="L45" i="2"/>
  <c r="Z13" i="1"/>
  <c r="AA13" i="1" s="1"/>
  <c r="L44" i="2"/>
  <c r="X5" i="1"/>
  <c r="Y5" i="1" s="1"/>
  <c r="M31" i="2"/>
  <c r="V22" i="1"/>
  <c r="W22" i="1" s="1"/>
  <c r="M30" i="2"/>
  <c r="X14" i="1"/>
  <c r="Y14" i="1" s="1"/>
  <c r="L30" i="2"/>
  <c r="X9" i="1"/>
  <c r="Y9" i="1" s="1"/>
  <c r="R15" i="1"/>
  <c r="S15" i="1" s="1"/>
  <c r="T12" i="1"/>
  <c r="U12" i="1" s="1"/>
  <c r="M23" i="2"/>
  <c r="T9" i="1"/>
  <c r="U9" i="1" s="1"/>
  <c r="M16" i="2"/>
  <c r="R7" i="1"/>
  <c r="S7" i="1" s="1"/>
  <c r="T16" i="1"/>
  <c r="U16" i="1" s="1"/>
  <c r="L10" i="2"/>
  <c r="N18" i="1"/>
  <c r="O18" i="1" s="1"/>
  <c r="DZ9" i="1"/>
  <c r="EA9" i="1" s="1"/>
  <c r="L22" i="2"/>
  <c r="M22" i="2"/>
  <c r="L29" i="2"/>
  <c r="X20" i="1"/>
  <c r="Y20" i="1" s="1"/>
  <c r="V17" i="1"/>
  <c r="W17" i="1" s="1"/>
  <c r="AH10" i="1"/>
  <c r="AI10" i="1" s="1"/>
  <c r="BX6" i="1"/>
  <c r="BY6" i="1" s="1"/>
  <c r="M369" i="2"/>
  <c r="AV12" i="1"/>
  <c r="AW12" i="1" s="1"/>
  <c r="V15" i="1"/>
  <c r="W15" i="1" s="1"/>
  <c r="M132" i="2"/>
  <c r="L132" i="2"/>
  <c r="L221" i="2"/>
  <c r="M221" i="2"/>
  <c r="L248" i="2"/>
  <c r="CX9" i="1"/>
  <c r="CY9" i="1" s="1"/>
  <c r="CP9" i="1"/>
  <c r="CQ9" i="1" s="1"/>
  <c r="BT11" i="1"/>
  <c r="BU11" i="1" s="1"/>
  <c r="L207" i="2"/>
  <c r="CH17" i="1"/>
  <c r="CI17" i="1" s="1"/>
  <c r="BZ8" i="1"/>
  <c r="CA8" i="1" s="1"/>
  <c r="M183" i="2"/>
  <c r="L183" i="2"/>
  <c r="L175" i="2"/>
  <c r="BV18" i="1"/>
  <c r="BW18" i="1" s="1"/>
  <c r="M175" i="2"/>
  <c r="M133" i="2"/>
  <c r="AN19" i="1"/>
  <c r="AO19" i="1" s="1"/>
  <c r="M131" i="2"/>
  <c r="L131" i="2"/>
  <c r="M143" i="2"/>
  <c r="L143" i="2"/>
  <c r="L217" i="2"/>
  <c r="CF18" i="1"/>
  <c r="CG18" i="1" s="1"/>
  <c r="AT22" i="1"/>
  <c r="AU22" i="1" s="1"/>
  <c r="M217" i="2"/>
  <c r="M345" i="2"/>
  <c r="L345" i="2"/>
  <c r="EJ7" i="1"/>
  <c r="EK7" i="1" s="1"/>
  <c r="M140" i="2"/>
  <c r="L140" i="2"/>
  <c r="M162" i="2"/>
  <c r="M263" i="2"/>
  <c r="L263" i="2"/>
  <c r="M309" i="2"/>
  <c r="L309" i="2"/>
  <c r="L342" i="2"/>
  <c r="M342" i="2"/>
  <c r="M329" i="2"/>
  <c r="M248" i="2"/>
  <c r="M287" i="2"/>
  <c r="L142" i="2"/>
  <c r="BJ10" i="1"/>
  <c r="BK10" i="1" s="1"/>
  <c r="EB10" i="1"/>
  <c r="EC10" i="1" s="1"/>
  <c r="L287" i="2"/>
  <c r="L144" i="2"/>
  <c r="M144" i="2"/>
  <c r="DD13" i="1"/>
  <c r="DE13" i="1" s="1"/>
  <c r="L257" i="2"/>
  <c r="M257" i="2"/>
  <c r="L56" i="2"/>
  <c r="AF8" i="1"/>
  <c r="AG8" i="1" s="1"/>
  <c r="L225" i="2"/>
  <c r="M225" i="2"/>
  <c r="M304" i="2"/>
  <c r="X10" i="1"/>
  <c r="Y10" i="1" s="1"/>
  <c r="L304" i="2"/>
  <c r="Z10" i="1"/>
  <c r="AA10" i="1" s="1"/>
  <c r="L247" i="2"/>
  <c r="M247" i="2"/>
  <c r="M72" i="2"/>
  <c r="L72" i="2"/>
  <c r="DF11" i="1"/>
  <c r="DG11" i="1" s="1"/>
  <c r="AL14" i="1"/>
  <c r="AM14" i="1" s="1"/>
  <c r="AL11" i="1"/>
  <c r="AM11" i="1" s="1"/>
  <c r="AD13" i="1"/>
  <c r="AE13" i="1" s="1"/>
  <c r="M192" i="2"/>
  <c r="L192" i="2"/>
  <c r="DH7" i="1"/>
  <c r="DI7" i="1" s="1"/>
  <c r="AR11" i="1"/>
  <c r="AS11" i="1" s="1"/>
  <c r="M180" i="2"/>
  <c r="CB17" i="1"/>
  <c r="CC17" i="1" s="1"/>
  <c r="BZ22" i="1"/>
  <c r="CA22" i="1" s="1"/>
  <c r="AL17" i="1"/>
  <c r="AM17" i="1" s="1"/>
  <c r="CB13" i="1"/>
  <c r="CC13" i="1" s="1"/>
  <c r="R12" i="1"/>
  <c r="S12" i="1" s="1"/>
  <c r="DT9" i="1"/>
  <c r="DU9" i="1" s="1"/>
  <c r="AB17" i="1"/>
  <c r="AC17" i="1" s="1"/>
  <c r="BF9" i="1"/>
  <c r="BG9" i="1" s="1"/>
  <c r="AB6" i="1"/>
  <c r="AC6" i="1" s="1"/>
  <c r="M106" i="2"/>
  <c r="BF21" i="1"/>
  <c r="BG21" i="1" s="1"/>
  <c r="DV7" i="1"/>
  <c r="DW7" i="1" s="1"/>
  <c r="M271" i="2"/>
  <c r="EH12" i="1"/>
  <c r="EI12" i="1" s="1"/>
  <c r="BL21" i="1"/>
  <c r="BM21" i="1" s="1"/>
  <c r="L180" i="2"/>
  <c r="L127" i="2"/>
  <c r="L158" i="2"/>
  <c r="BJ20" i="1"/>
  <c r="BK20" i="1" s="1"/>
  <c r="M77" i="2"/>
  <c r="DF6" i="1"/>
  <c r="DG6" i="1" s="1"/>
  <c r="BF11" i="1"/>
  <c r="BG11" i="1" s="1"/>
  <c r="BT18" i="1"/>
  <c r="BU18" i="1" s="1"/>
  <c r="EF19" i="1"/>
  <c r="EG19" i="1" s="1"/>
  <c r="CH9" i="1"/>
  <c r="CI9" i="1" s="1"/>
  <c r="AX7" i="1"/>
  <c r="AY7" i="1" s="1"/>
  <c r="M284" i="2"/>
  <c r="BL8" i="1"/>
  <c r="BM8" i="1" s="1"/>
  <c r="BJ17" i="1"/>
  <c r="BK17" i="1" s="1"/>
  <c r="BR7" i="1"/>
  <c r="BS7" i="1" s="1"/>
  <c r="CD8" i="1"/>
  <c r="CE8" i="1" s="1"/>
  <c r="M203" i="2"/>
  <c r="BH17" i="1"/>
  <c r="BI17" i="1" s="1"/>
  <c r="M302" i="2"/>
  <c r="AZ16" i="1"/>
  <c r="BA16" i="1" s="1"/>
  <c r="M348" i="2"/>
  <c r="EH11" i="1"/>
  <c r="EI11" i="1" s="1"/>
  <c r="BZ6" i="1"/>
  <c r="CA6" i="1" s="1"/>
  <c r="T5" i="1"/>
  <c r="U5" i="1" s="1"/>
  <c r="M85" i="2"/>
  <c r="DV14" i="1"/>
  <c r="DW14" i="1" s="1"/>
  <c r="CR7" i="1"/>
  <c r="CS7" i="1" s="1"/>
  <c r="R8" i="1"/>
  <c r="S8" i="1" s="1"/>
  <c r="M12" i="2"/>
  <c r="L320" i="2"/>
  <c r="DV17" i="1"/>
  <c r="DW17" i="1" s="1"/>
  <c r="BH16" i="1"/>
  <c r="BI16" i="1" s="1"/>
  <c r="AX8" i="1"/>
  <c r="AY8" i="1" s="1"/>
  <c r="M330" i="2"/>
  <c r="L85" i="2"/>
  <c r="M207" i="2"/>
  <c r="M42" i="2"/>
  <c r="DZ11" i="1"/>
  <c r="EA11" i="1" s="1"/>
  <c r="M83" i="2"/>
  <c r="CZ21" i="1"/>
  <c r="DA21" i="1" s="1"/>
  <c r="BH22" i="1"/>
  <c r="BI22" i="1" s="1"/>
  <c r="ER16" i="1"/>
  <c r="ES16" i="1" s="1"/>
  <c r="L315" i="2"/>
  <c r="DZ15" i="1"/>
  <c r="EA15" i="1" s="1"/>
  <c r="M114" i="2"/>
  <c r="L114" i="2"/>
  <c r="L5" i="2"/>
  <c r="P14" i="1"/>
  <c r="Q14" i="1" s="1"/>
  <c r="BX17" i="1"/>
  <c r="BY17" i="1" s="1"/>
  <c r="M169" i="2"/>
  <c r="BV9" i="1"/>
  <c r="BW9" i="1" s="1"/>
  <c r="L169" i="2"/>
  <c r="L259" i="2"/>
  <c r="M259" i="2"/>
  <c r="DD11" i="1"/>
  <c r="DE11" i="1" s="1"/>
  <c r="EF5" i="1"/>
  <c r="EG5" i="1" s="1"/>
  <c r="L335" i="2"/>
  <c r="M335" i="2"/>
  <c r="ED14" i="1"/>
  <c r="EE14" i="1" s="1"/>
  <c r="EF17" i="1"/>
  <c r="EG17" i="1" s="1"/>
  <c r="CR16" i="1"/>
  <c r="CS16" i="1" s="1"/>
  <c r="M231" i="2"/>
  <c r="L231" i="2"/>
  <c r="L323" i="2"/>
  <c r="M323" i="2"/>
  <c r="DZ19" i="1"/>
  <c r="EA19" i="1" s="1"/>
  <c r="EB16" i="1"/>
  <c r="EC16" i="1" s="1"/>
  <c r="M5" i="2"/>
  <c r="L4" i="2"/>
  <c r="P16" i="1"/>
  <c r="Q16" i="1" s="1"/>
  <c r="N17" i="1"/>
  <c r="O17" i="1" s="1"/>
  <c r="N68" i="2"/>
  <c r="L206" i="2"/>
  <c r="CH13" i="1"/>
  <c r="CI13" i="1" s="1"/>
  <c r="T18" i="1"/>
  <c r="U18" i="1" s="1"/>
  <c r="L18" i="2"/>
  <c r="BR14" i="1"/>
  <c r="BS14" i="1" s="1"/>
  <c r="L269" i="2"/>
  <c r="M269" i="2"/>
  <c r="L48" i="2"/>
  <c r="AF7" i="1"/>
  <c r="AG7" i="1" s="1"/>
  <c r="M161" i="2"/>
  <c r="L73" i="2"/>
  <c r="M73" i="2"/>
  <c r="CD21" i="1"/>
  <c r="CE21" i="1" s="1"/>
  <c r="L198" i="2"/>
  <c r="M198" i="2"/>
  <c r="L34" i="2"/>
  <c r="M34" i="2"/>
  <c r="V18" i="1"/>
  <c r="W18" i="1" s="1"/>
  <c r="L331" i="2"/>
  <c r="EB17" i="1"/>
  <c r="EC17" i="1" s="1"/>
  <c r="L98" i="2"/>
  <c r="M98" i="2"/>
  <c r="M360" i="2"/>
  <c r="L360" i="2"/>
  <c r="M59" i="2"/>
  <c r="DB5" i="1"/>
  <c r="DC5" i="1" s="1"/>
  <c r="L303" i="2"/>
  <c r="DT6" i="1"/>
  <c r="DU6" i="1" s="1"/>
  <c r="M303" i="2"/>
  <c r="BR16" i="1"/>
  <c r="BS16" i="1" s="1"/>
  <c r="M318" i="2"/>
  <c r="L318" i="2"/>
  <c r="M230" i="2"/>
  <c r="L230" i="2"/>
  <c r="L97" i="2"/>
  <c r="AT14" i="1"/>
  <c r="AU14" i="1" s="1"/>
  <c r="L270" i="2"/>
  <c r="M270" i="2"/>
  <c r="N13" i="1"/>
  <c r="O13" i="1" s="1"/>
  <c r="DH8" i="1"/>
  <c r="DI8" i="1" s="1"/>
  <c r="M18" i="2"/>
  <c r="EN11" i="1"/>
  <c r="EO11" i="1" s="1"/>
  <c r="AD9" i="1"/>
  <c r="AE9" i="1" s="1"/>
  <c r="EL14" i="1"/>
  <c r="EM14" i="1" s="1"/>
  <c r="X8" i="1"/>
  <c r="Y8" i="1" s="1"/>
  <c r="M197" i="2"/>
  <c r="L104" i="2"/>
  <c r="M104" i="2"/>
  <c r="L297" i="2"/>
  <c r="DN10" i="1"/>
  <c r="DO10" i="1" s="1"/>
  <c r="R20" i="1"/>
  <c r="S20" i="1" s="1"/>
  <c r="L272" i="2"/>
  <c r="M272" i="2"/>
  <c r="DF16" i="1"/>
  <c r="DG16" i="1" s="1"/>
  <c r="M4" i="2"/>
  <c r="AL21" i="1"/>
  <c r="AM21" i="1" s="1"/>
  <c r="AN20" i="1"/>
  <c r="AO20" i="1" s="1"/>
  <c r="M71" i="2"/>
  <c r="L71" i="2"/>
  <c r="AL6" i="1"/>
  <c r="AM6" i="1" s="1"/>
  <c r="M191" i="2"/>
  <c r="CF17" i="1"/>
  <c r="CG17" i="1" s="1"/>
  <c r="L191" i="2"/>
  <c r="M361" i="2"/>
  <c r="L361" i="2"/>
  <c r="AH19" i="1"/>
  <c r="AI19" i="1" s="1"/>
  <c r="M297" i="2"/>
  <c r="M170" i="2"/>
  <c r="L170" i="2"/>
  <c r="BX22" i="1"/>
  <c r="BY22" i="1" s="1"/>
  <c r="M176" i="2"/>
  <c r="L176" i="2"/>
  <c r="L237" i="2"/>
  <c r="M237" i="2"/>
  <c r="M206" i="2"/>
  <c r="M76" i="2"/>
  <c r="M48" i="2"/>
  <c r="BT5" i="1"/>
  <c r="BU5" i="1" s="1"/>
  <c r="EL22" i="1"/>
  <c r="EM22" i="1" s="1"/>
  <c r="DX9" i="1"/>
  <c r="DY9" i="1" s="1"/>
  <c r="N354" i="2" l="1"/>
  <c r="N90" i="2"/>
  <c r="N222" i="2"/>
  <c r="N189" i="2"/>
  <c r="N123" i="2"/>
  <c r="N376" i="2"/>
  <c r="N134" i="2"/>
  <c r="N46" i="2"/>
  <c r="N24" i="2"/>
  <c r="L15" i="1"/>
  <c r="L8" i="1"/>
  <c r="K12" i="1"/>
  <c r="L9" i="1"/>
  <c r="K6" i="1"/>
  <c r="L14" i="1"/>
  <c r="K5" i="1"/>
  <c r="L11" i="1"/>
  <c r="K21" i="1"/>
  <c r="L19" i="1"/>
  <c r="K19" i="1"/>
  <c r="K11" i="1"/>
  <c r="N277" i="2"/>
  <c r="N343" i="2"/>
  <c r="N288" i="2"/>
  <c r="N365" i="2"/>
  <c r="N57" i="2"/>
  <c r="N321" i="2"/>
  <c r="N255" i="2"/>
  <c r="L13" i="1"/>
  <c r="L7" i="1"/>
  <c r="K8" i="1"/>
  <c r="L16" i="1"/>
  <c r="K10" i="1"/>
  <c r="K22" i="1"/>
  <c r="L17" i="1"/>
  <c r="K14" i="1"/>
  <c r="K18" i="1"/>
  <c r="K7" i="1"/>
  <c r="L6" i="1"/>
  <c r="L18" i="1"/>
  <c r="L10" i="1"/>
  <c r="N13" i="2"/>
  <c r="N332" i="2"/>
  <c r="N233" i="2"/>
  <c r="N79" i="2"/>
  <c r="N244" i="2"/>
  <c r="N35" i="2"/>
  <c r="L22" i="1"/>
  <c r="L21" i="1"/>
  <c r="L5" i="1"/>
  <c r="L20" i="1"/>
  <c r="N200" i="2"/>
  <c r="N211" i="2"/>
  <c r="K16" i="1"/>
  <c r="K9" i="1"/>
  <c r="N266" i="2"/>
  <c r="N167" i="2"/>
  <c r="K17" i="1"/>
  <c r="L12" i="1"/>
  <c r="N112" i="2"/>
  <c r="K13" i="1"/>
  <c r="N145" i="2"/>
  <c r="K15" i="1"/>
  <c r="K20" i="1"/>
  <c r="N299" i="2"/>
  <c r="N178" i="2"/>
  <c r="N310" i="2"/>
  <c r="N101" i="2"/>
  <c r="M11" i="1" l="1"/>
  <c r="M15" i="1"/>
  <c r="M19" i="1"/>
  <c r="M5" i="1"/>
  <c r="M9" i="1"/>
  <c r="M6" i="1"/>
  <c r="M14" i="1"/>
  <c r="M8" i="1"/>
  <c r="M12" i="1"/>
  <c r="M21" i="1"/>
  <c r="D1" i="2"/>
  <c r="M13" i="1"/>
  <c r="M7" i="1"/>
  <c r="M18" i="1"/>
  <c r="M17" i="1"/>
  <c r="M16" i="1"/>
  <c r="M10" i="1"/>
  <c r="M22" i="1"/>
  <c r="M20" i="1"/>
  <c r="C5" i="1" l="1" a="1"/>
  <c r="C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D6" authorId="0" shapeId="0" xr:uid="{00000000-0006-0000-0100-000001000000}">
      <text>
        <r>
          <rPr>
            <b/>
            <sz val="9"/>
            <color indexed="8"/>
            <rFont val="Tahoma"/>
            <family val="2"/>
          </rPr>
          <t xml:space="preserve">MiCa:
</t>
        </r>
        <r>
          <rPr>
            <sz val="9"/>
            <color indexed="8"/>
            <rFont val="Tahoma"/>
            <family val="2"/>
          </rPr>
          <t>Ab besten geht die Navigation mit der 
TAB-Taste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<sst xmlns="http://schemas.openxmlformats.org/spreadsheetml/2006/main" count="3771" uniqueCount="128">
  <si>
    <t xml:space="preserve"> </t>
  </si>
  <si>
    <t>Leverkusen</t>
  </si>
  <si>
    <t>:</t>
  </si>
  <si>
    <t>Bayern</t>
  </si>
  <si>
    <t>Deutscher Meister</t>
  </si>
  <si>
    <t>Absteiger</t>
  </si>
  <si>
    <t>Ergebnis</t>
  </si>
  <si>
    <t>Tipp</t>
  </si>
  <si>
    <t>Punkte</t>
  </si>
  <si>
    <t>Zusatzpunkte</t>
  </si>
  <si>
    <t>Summe</t>
  </si>
  <si>
    <t>Meister:</t>
  </si>
  <si>
    <t>Absteiger:</t>
  </si>
  <si>
    <t xml:space="preserve">H Trend </t>
  </si>
  <si>
    <t>H Punkte</t>
  </si>
  <si>
    <t>A Punkte</t>
  </si>
  <si>
    <t>A Trend</t>
  </si>
  <si>
    <t>Punkte Auswärts</t>
  </si>
  <si>
    <t>Punkte Heim</t>
  </si>
  <si>
    <t>Tabellenstand nach Eingabe der Tipps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</si>
  <si>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</si>
  <si>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</si>
  <si>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</si>
  <si>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</si>
  <si>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</si>
  <si>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</si>
  <si>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</si>
  <si>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</si>
  <si>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</si>
  <si>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</si>
  <si>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</si>
  <si>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</si>
  <si>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</si>
  <si>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</si>
  <si>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</si>
  <si>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</si>
  <si>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</si>
  <si>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</si>
  <si>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Punkte Gesamt</t>
  </si>
  <si>
    <t>Gesamtpunkte:</t>
  </si>
  <si>
    <t>Hier bitte die Tipps eintragen!</t>
  </si>
  <si>
    <r>
      <t xml:space="preserve">Hier </t>
    </r>
    <r>
      <rPr>
        <b/>
        <sz val="10"/>
        <rFont val="Arial"/>
        <family val="2"/>
      </rPr>
      <t>nur</t>
    </r>
    <r>
      <rPr>
        <sz val="10"/>
        <rFont val="Arial"/>
        <family val="2"/>
      </rPr>
      <t xml:space="preserve"> die Ergebnisse eintragen!
Die Punktzahl wird automatisch berechnet!</t>
    </r>
  </si>
  <si>
    <t>Nutzen Sie die Tipp-Tabelle zum Optimieren ihrer Tipps?</t>
  </si>
  <si>
    <t>Tragen Sie die Ergebnisse während der Saison ein, um Ihre Punktzahl zu errechnen?</t>
  </si>
  <si>
    <t>Wo informieren Sie sich über den Gesamtstand im Bundesligatipp?</t>
  </si>
  <si>
    <t>Wie finden Sie das Online-Tippformular?</t>
  </si>
  <si>
    <t>Mit der Beantwortung dieser Fragen helfen Sie uns, den Bundesligatipp zu verbessern.</t>
  </si>
  <si>
    <t>Wie finden Sie die Gewichtung der Tipps?</t>
  </si>
  <si>
    <t>Heimsieg</t>
  </si>
  <si>
    <t>bisherige
Gewichtung</t>
  </si>
  <si>
    <t>Ihr
Vorschlag</t>
  </si>
  <si>
    <t>Auswärtssieg</t>
  </si>
  <si>
    <t>Unentschieden</t>
  </si>
  <si>
    <t>richtiges Ergebnis</t>
  </si>
  <si>
    <t>Wie fanden Sie bisher die Gewinnauszahlung?</t>
  </si>
  <si>
    <t>bisher</t>
  </si>
  <si>
    <t>ca 30 %</t>
  </si>
  <si>
    <t>Geldprämie für 1. Platz</t>
  </si>
  <si>
    <t>Trostpreis</t>
  </si>
  <si>
    <t>Kicker</t>
  </si>
  <si>
    <t>Bemerkungen, Anregungen für Verbesserungen:</t>
  </si>
  <si>
    <t>Einsatz</t>
  </si>
  <si>
    <t>Drucken Sie ihre Tipps aus?</t>
  </si>
  <si>
    <t>Verhältnis Gewinner / Teilnehmer</t>
  </si>
  <si>
    <t>Hoffenheim</t>
  </si>
  <si>
    <t>Mainz</t>
  </si>
  <si>
    <t>Augsburg</t>
  </si>
  <si>
    <t>Dortmund</t>
  </si>
  <si>
    <t>Frankfurt</t>
  </si>
  <si>
    <t>-</t>
  </si>
  <si>
    <t>Freiburg</t>
  </si>
  <si>
    <t>Leipzig</t>
  </si>
  <si>
    <t>Tipps</t>
  </si>
  <si>
    <t>Name Vorname:</t>
  </si>
  <si>
    <t>Union Berlin</t>
  </si>
  <si>
    <t>Stuttgart</t>
  </si>
  <si>
    <t>Handy Nr.:</t>
  </si>
  <si>
    <t>DeutscherMeister</t>
  </si>
  <si>
    <t>PunkteHeimsieg</t>
  </si>
  <si>
    <t>PunkteAuswärtssieg</t>
  </si>
  <si>
    <t>PunkteUnentschieden</t>
  </si>
  <si>
    <t>PunkteMeister</t>
  </si>
  <si>
    <t>PunkteAbsteiger</t>
  </si>
  <si>
    <t>Bremen</t>
  </si>
  <si>
    <t>(Nur, falls Infos über WhatsApp gewünscht)</t>
  </si>
  <si>
    <t/>
  </si>
  <si>
    <t>Hamburg</t>
  </si>
  <si>
    <t>Köln</t>
  </si>
  <si>
    <t>Tabellenstand alphapetisch</t>
  </si>
  <si>
    <t>Paderborn</t>
  </si>
  <si>
    <t>Schalke</t>
  </si>
  <si>
    <t>M'gladbach</t>
  </si>
  <si>
    <t>Elversberg</t>
  </si>
  <si>
    <t>V 20260807</t>
  </si>
  <si>
    <t>1. Spieltag 28./29./30.08.2026</t>
  </si>
  <si>
    <t>2. Spieltag 04.-06.09.2026</t>
  </si>
  <si>
    <t>3. Spieltag 11.-13.09.2026</t>
  </si>
  <si>
    <t>4. Spieltag 18.-20.09.2026</t>
  </si>
  <si>
    <t>5. Spieltag 09.-11.10.2026</t>
  </si>
  <si>
    <t>6. Spieltag 16.-18.10.2026</t>
  </si>
  <si>
    <t>7. Spieltag 23.-25.10.2026</t>
  </si>
  <si>
    <t>8. Spieltag 30.10.-01.11.2026</t>
  </si>
  <si>
    <t>9. Spieltag 06.-08.11.2026</t>
  </si>
  <si>
    <t>10. Spieltag 20.-22.11.2026</t>
  </si>
  <si>
    <t>11. Spieltag 27.-29.11.2026</t>
  </si>
  <si>
    <t>12. Spieltag 04.-06.12.2026</t>
  </si>
  <si>
    <t>13. Spieltag 11.-13.12.2026</t>
  </si>
  <si>
    <t>14. Spieltag 18.-20.12.2026</t>
  </si>
  <si>
    <t>15. Spieltag 08.-10.01.2027</t>
  </si>
  <si>
    <t>16. Spieltag 12.-14.01.2027</t>
  </si>
  <si>
    <t>17. Spieltag 15.-17.01.2027</t>
  </si>
  <si>
    <t>18. Spieltag 22.-24.01.2027</t>
  </si>
  <si>
    <t>19. Spieltag 29.-31.01.2027</t>
  </si>
  <si>
    <t>20. Spieltag 05.-07.02.2027</t>
  </si>
  <si>
    <t>21. Spieltag 12.-14.02.2027</t>
  </si>
  <si>
    <t>22. Spieltag 19.-21.02.2027</t>
  </si>
  <si>
    <t>23. Spieltag 26.-28.02.2027</t>
  </si>
  <si>
    <t>24. Spieltag 02.-04.03.2027</t>
  </si>
  <si>
    <t>25. Spieltag 05.-07.03.2027</t>
  </si>
  <si>
    <t>26. Spieltag 12.-14.03.2027</t>
  </si>
  <si>
    <t>27. Spieltag 19.-21.03.2027</t>
  </si>
  <si>
    <t>28. Spieltag 02.-04.04.2027</t>
  </si>
  <si>
    <t>29. Spieltag 09.-11.04.2027</t>
  </si>
  <si>
    <t>30. Spieltag 16.-18.04.2027</t>
  </si>
  <si>
    <t>31. Spieltag 23.-25.04.2027</t>
  </si>
  <si>
    <t>32. Spieltag 07.-09.05.2027</t>
  </si>
  <si>
    <t>33. Spieltag 14.-16.05.2027</t>
  </si>
  <si>
    <t>34. Spieltag 22.05.2027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</si>
</sst>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6"/>
      <color indexed="57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u/>
      <sz val="12"/>
      <color indexed="57"/>
      <name val="Arial"/>
      <family val="2"/>
    </font>
    <font>
      <sz val="10"/>
      <color indexed="12"/>
      <name val="Arial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rgb="FFFF0000"/>
      <name val="Arial"/>
      <family val="2"/>
    </font>
    <font>
      <b/>
      <sz val="14"/>
      <color theme="3" tint="0.79998168889431442"/>
      <name val="Arial"/>
      <family val="2"/>
    </font>
    <font>
      <b/>
      <sz val="14"/>
      <color theme="3"/>
      <name val="Arial"/>
      <family val="2"/>
    </font>
    <font>
      <b/>
      <sz val="9"/>
      <color theme="3"/>
      <name val="Arial"/>
      <family val="2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152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49" fontId="0" fillId="0" borderId="0" xfId="0" applyNumberFormat="1" applyAlignment="1" applyProtection="1">
      <alignment horizontal="right"/>
      <protection hidden="1"/>
    </xf>
    <xf numFmtId="0" fontId="0" fillId="0" borderId="0" xfId="0" applyProtection="1">
      <protection hidden="1"/>
    </xf>
    <xf numFmtId="49" fontId="0" fillId="0" borderId="1" xfId="0" applyNumberFormat="1" applyBorder="1" applyAlignment="1" applyProtection="1">
      <alignment horizontal="right"/>
      <protection hidden="1"/>
    </xf>
    <xf numFmtId="49" fontId="0" fillId="0" borderId="1" xfId="0" applyNumberFormat="1" applyBorder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49" fontId="0" fillId="0" borderId="0" xfId="0" applyNumberFormat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3" fillId="0" borderId="2" xfId="0" applyFont="1" applyBorder="1" applyProtection="1">
      <protection hidden="1"/>
    </xf>
    <xf numFmtId="0" fontId="0" fillId="0" borderId="3" xfId="0" applyBorder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4" xfId="0" applyBorder="1" applyProtection="1">
      <protection hidden="1"/>
    </xf>
    <xf numFmtId="0" fontId="0" fillId="0" borderId="2" xfId="0" applyBorder="1" applyProtection="1">
      <protection locked="0" hidden="1"/>
    </xf>
    <xf numFmtId="0" fontId="5" fillId="0" borderId="0" xfId="1" applyAlignment="1" applyProtection="1">
      <protection hidden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applyFill="1" applyProtection="1">
      <protection hidden="1"/>
    </xf>
    <xf numFmtId="0" fontId="3" fillId="0" borderId="5" xfId="0" applyFont="1" applyBorder="1" applyProtection="1">
      <protection hidden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3" xfId="0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3" borderId="6" xfId="0" applyFill="1" applyBorder="1"/>
    <xf numFmtId="6" fontId="0" fillId="0" borderId="0" xfId="0" applyNumberFormat="1"/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wrapText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0" fillId="4" borderId="7" xfId="0" applyFill="1" applyBorder="1" applyAlignment="1">
      <alignment horizontal="right"/>
    </xf>
    <xf numFmtId="0" fontId="0" fillId="4" borderId="0" xfId="0" applyFill="1" applyProtection="1">
      <protection hidden="1"/>
    </xf>
    <xf numFmtId="0" fontId="0" fillId="4" borderId="8" xfId="0" applyFill="1" applyBorder="1"/>
    <xf numFmtId="0" fontId="0" fillId="4" borderId="9" xfId="0" applyFill="1" applyBorder="1" applyAlignment="1">
      <alignment horizontal="right"/>
    </xf>
    <xf numFmtId="0" fontId="0" fillId="4" borderId="7" xfId="0" applyFill="1" applyBorder="1" applyAlignment="1" applyProtection="1">
      <alignment horizontal="right"/>
      <protection hidden="1"/>
    </xf>
    <xf numFmtId="0" fontId="0" fillId="4" borderId="7" xfId="0" applyFill="1" applyBorder="1" applyProtection="1">
      <protection hidden="1"/>
    </xf>
    <xf numFmtId="0" fontId="0" fillId="4" borderId="10" xfId="0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0" fillId="4" borderId="11" xfId="0" applyFill="1" applyBorder="1" applyProtection="1">
      <protection hidden="1"/>
    </xf>
    <xf numFmtId="0" fontId="0" fillId="4" borderId="12" xfId="0" applyFill="1" applyBorder="1" applyProtection="1">
      <protection hidden="1"/>
    </xf>
    <xf numFmtId="0" fontId="6" fillId="4" borderId="13" xfId="0" applyFont="1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0" xfId="0" applyFill="1"/>
    <xf numFmtId="0" fontId="2" fillId="0" borderId="0" xfId="0" applyFont="1"/>
    <xf numFmtId="0" fontId="3" fillId="0" borderId="2" xfId="0" applyFont="1" applyBorder="1" applyAlignment="1" applyProtection="1">
      <alignment horizontal="right"/>
      <protection hidden="1"/>
    </xf>
    <xf numFmtId="0" fontId="0" fillId="0" borderId="2" xfId="0" applyBorder="1" applyAlignment="1" applyProtection="1">
      <alignment horizontal="right"/>
      <protection hidden="1"/>
    </xf>
    <xf numFmtId="0" fontId="0" fillId="0" borderId="3" xfId="0" applyBorder="1" applyAlignment="1" applyProtection="1">
      <alignment horizontal="right"/>
      <protection hidden="1"/>
    </xf>
    <xf numFmtId="0" fontId="0" fillId="0" borderId="4" xfId="0" applyBorder="1" applyAlignment="1" applyProtection="1">
      <alignment horizontal="right"/>
      <protection hidden="1"/>
    </xf>
    <xf numFmtId="0" fontId="0" fillId="0" borderId="0" xfId="0" applyAlignment="1" applyProtection="1">
      <alignment horizontal="right"/>
      <protection hidden="1"/>
    </xf>
    <xf numFmtId="0" fontId="2" fillId="0" borderId="0" xfId="0" applyFont="1" applyAlignment="1">
      <alignment horizontal="left"/>
    </xf>
    <xf numFmtId="0" fontId="3" fillId="0" borderId="15" xfId="0" applyFont="1" applyBorder="1" applyAlignment="1" applyProtection="1">
      <alignment horizontal="right"/>
      <protection hidden="1"/>
    </xf>
    <xf numFmtId="0" fontId="0" fillId="0" borderId="15" xfId="0" applyBorder="1" applyAlignment="1" applyProtection="1">
      <alignment horizontal="right"/>
      <protection hidden="1"/>
    </xf>
    <xf numFmtId="0" fontId="0" fillId="0" borderId="16" xfId="0" applyBorder="1" applyAlignment="1" applyProtection="1">
      <alignment horizontal="right"/>
      <protection hidden="1"/>
    </xf>
    <xf numFmtId="0" fontId="3" fillId="0" borderId="0" xfId="0" applyFont="1" applyAlignment="1" applyProtection="1">
      <alignment horizontal="right"/>
      <protection hidden="1"/>
    </xf>
    <xf numFmtId="0" fontId="0" fillId="0" borderId="17" xfId="0" applyBorder="1" applyAlignment="1" applyProtection="1">
      <alignment horizontal="right"/>
      <protection hidden="1"/>
    </xf>
    <xf numFmtId="0" fontId="0" fillId="0" borderId="18" xfId="0" applyBorder="1" applyAlignment="1" applyProtection="1">
      <alignment horizontal="right"/>
      <protection hidden="1"/>
    </xf>
    <xf numFmtId="0" fontId="0" fillId="0" borderId="19" xfId="0" applyBorder="1" applyAlignment="1" applyProtection="1">
      <alignment horizontal="right"/>
      <protection hidden="1"/>
    </xf>
    <xf numFmtId="0" fontId="0" fillId="0" borderId="20" xfId="0" applyBorder="1" applyAlignment="1" applyProtection="1">
      <alignment horizontal="right"/>
      <protection hidden="1"/>
    </xf>
    <xf numFmtId="0" fontId="3" fillId="0" borderId="21" xfId="0" applyFont="1" applyBorder="1" applyAlignment="1" applyProtection="1">
      <alignment horizontal="right"/>
      <protection hidden="1"/>
    </xf>
    <xf numFmtId="0" fontId="0" fillId="0" borderId="22" xfId="0" applyBorder="1" applyAlignment="1" applyProtection="1">
      <alignment horizontal="right"/>
      <protection hidden="1"/>
    </xf>
    <xf numFmtId="0" fontId="0" fillId="0" borderId="23" xfId="0" applyBorder="1" applyAlignment="1" applyProtection="1">
      <alignment horizontal="right"/>
      <protection hidden="1"/>
    </xf>
    <xf numFmtId="0" fontId="2" fillId="2" borderId="0" xfId="0" applyFont="1" applyFill="1" applyProtection="1">
      <protection hidden="1"/>
    </xf>
    <xf numFmtId="0" fontId="0" fillId="2" borderId="8" xfId="0" applyFill="1" applyBorder="1"/>
    <xf numFmtId="0" fontId="14" fillId="0" borderId="0" xfId="0" applyFont="1" applyProtection="1">
      <protection hidden="1"/>
    </xf>
    <xf numFmtId="0" fontId="15" fillId="5" borderId="0" xfId="0" applyFont="1" applyFill="1" applyProtection="1">
      <protection hidden="1"/>
    </xf>
    <xf numFmtId="0" fontId="1" fillId="5" borderId="23" xfId="0" applyFont="1" applyFill="1" applyBorder="1" applyProtection="1">
      <protection hidden="1"/>
    </xf>
    <xf numFmtId="0" fontId="4" fillId="5" borderId="0" xfId="0" applyFont="1" applyFill="1" applyProtection="1">
      <protection hidden="1"/>
    </xf>
    <xf numFmtId="0" fontId="4" fillId="5" borderId="19" xfId="0" applyFont="1" applyFill="1" applyBorder="1" applyProtection="1">
      <protection hidden="1"/>
    </xf>
    <xf numFmtId="0" fontId="4" fillId="5" borderId="22" xfId="0" applyFont="1" applyFill="1" applyBorder="1" applyProtection="1">
      <protection hidden="1"/>
    </xf>
    <xf numFmtId="0" fontId="1" fillId="5" borderId="20" xfId="0" applyFont="1" applyFill="1" applyBorder="1" applyProtection="1">
      <protection hidden="1"/>
    </xf>
    <xf numFmtId="0" fontId="4" fillId="5" borderId="20" xfId="0" applyFont="1" applyFill="1" applyBorder="1" applyProtection="1">
      <protection hidden="1"/>
    </xf>
    <xf numFmtId="0" fontId="4" fillId="5" borderId="23" xfId="0" applyFont="1" applyFill="1" applyBorder="1" applyProtection="1">
      <protection hidden="1"/>
    </xf>
    <xf numFmtId="0" fontId="16" fillId="5" borderId="17" xfId="0" applyFont="1" applyFill="1" applyBorder="1" applyProtection="1">
      <protection hidden="1"/>
    </xf>
    <xf numFmtId="0" fontId="4" fillId="6" borderId="5" xfId="0" applyFont="1" applyFill="1" applyBorder="1" applyProtection="1">
      <protection hidden="1"/>
    </xf>
    <xf numFmtId="0" fontId="4" fillId="6" borderId="5" xfId="0" applyFont="1" applyFill="1" applyBorder="1" applyAlignment="1" applyProtection="1">
      <alignment horizontal="right"/>
      <protection hidden="1"/>
    </xf>
    <xf numFmtId="0" fontId="4" fillId="6" borderId="5" xfId="0" applyFont="1" applyFill="1" applyBorder="1" applyAlignment="1" applyProtection="1">
      <alignment horizontal="left"/>
      <protection hidden="1"/>
    </xf>
    <xf numFmtId="0" fontId="4" fillId="6" borderId="21" xfId="0" applyFont="1" applyFill="1" applyBorder="1" applyAlignment="1" applyProtection="1">
      <alignment horizontal="right"/>
      <protection hidden="1"/>
    </xf>
    <xf numFmtId="0" fontId="1" fillId="6" borderId="20" xfId="0" applyFont="1" applyFill="1" applyBorder="1" applyAlignment="1" applyProtection="1">
      <alignment horizontal="right"/>
      <protection hidden="1"/>
    </xf>
    <xf numFmtId="0" fontId="1" fillId="6" borderId="23" xfId="0" applyFont="1" applyFill="1" applyBorder="1" applyAlignment="1" applyProtection="1">
      <alignment horizontal="right"/>
      <protection hidden="1"/>
    </xf>
    <xf numFmtId="0" fontId="17" fillId="5" borderId="0" xfId="0" applyFont="1" applyFill="1" applyAlignment="1" applyProtection="1">
      <alignment horizontal="right"/>
      <protection hidden="1"/>
    </xf>
    <xf numFmtId="0" fontId="17" fillId="5" borderId="15" xfId="0" applyFont="1" applyFill="1" applyBorder="1" applyAlignment="1" applyProtection="1">
      <alignment horizontal="right"/>
      <protection hidden="1"/>
    </xf>
    <xf numFmtId="0" fontId="18" fillId="5" borderId="15" xfId="0" applyFont="1" applyFill="1" applyBorder="1" applyAlignment="1" applyProtection="1">
      <alignment horizontal="right" vertical="top"/>
      <protection hidden="1"/>
    </xf>
    <xf numFmtId="0" fontId="1" fillId="0" borderId="0" xfId="0" applyFont="1" applyAlignment="1">
      <alignment horizontal="center"/>
    </xf>
    <xf numFmtId="0" fontId="0" fillId="0" borderId="24" xfId="0" applyBorder="1" applyAlignment="1" applyProtection="1">
      <alignment horizontal="righ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5" xfId="0" applyBorder="1" applyAlignment="1" applyProtection="1">
      <alignment horizontal="right"/>
      <protection hidden="1"/>
    </xf>
    <xf numFmtId="0" fontId="1" fillId="0" borderId="26" xfId="0" applyFont="1" applyBorder="1" applyAlignment="1" applyProtection="1">
      <alignment horizontal="center"/>
      <protection hidden="1"/>
    </xf>
    <xf numFmtId="0" fontId="0" fillId="0" borderId="26" xfId="0" applyBorder="1" applyAlignment="1" applyProtection="1">
      <alignment horizontal="left"/>
      <protection hidden="1"/>
    </xf>
    <xf numFmtId="0" fontId="3" fillId="0" borderId="24" xfId="0" applyFont="1" applyBorder="1" applyAlignment="1" applyProtection="1">
      <alignment horizontal="right"/>
      <protection hidden="1"/>
    </xf>
    <xf numFmtId="0" fontId="0" fillId="0" borderId="24" xfId="0" applyBorder="1"/>
    <xf numFmtId="0" fontId="0" fillId="0" borderId="24" xfId="0" applyBorder="1" applyAlignment="1" applyProtection="1">
      <alignment horizontal="right"/>
      <protection hidden="1"/>
    </xf>
    <xf numFmtId="0" fontId="3" fillId="7" borderId="27" xfId="0" applyFont="1" applyFill="1" applyBorder="1" applyProtection="1">
      <protection hidden="1"/>
    </xf>
    <xf numFmtId="0" fontId="0" fillId="7" borderId="28" xfId="0" applyFill="1" applyBorder="1" applyProtection="1">
      <protection hidden="1"/>
    </xf>
    <xf numFmtId="0" fontId="3" fillId="7" borderId="28" xfId="0" applyFont="1" applyFill="1" applyBorder="1" applyProtection="1">
      <protection hidden="1"/>
    </xf>
    <xf numFmtId="0" fontId="0" fillId="7" borderId="29" xfId="0" applyFill="1" applyBorder="1" applyProtection="1">
      <protection hidden="1"/>
    </xf>
    <xf numFmtId="0" fontId="2" fillId="4" borderId="0" xfId="0" applyFont="1" applyFill="1" applyProtection="1">
      <protection hidden="1"/>
    </xf>
    <xf numFmtId="0" fontId="0" fillId="4" borderId="14" xfId="0" applyFill="1" applyBorder="1" applyAlignment="1">
      <alignment horizontal="right"/>
    </xf>
    <xf numFmtId="0" fontId="0" fillId="4" borderId="8" xfId="0" applyFill="1" applyBorder="1" applyAlignment="1">
      <alignment horizontal="right"/>
    </xf>
    <xf numFmtId="0" fontId="0" fillId="4" borderId="8" xfId="0" applyFill="1" applyBorder="1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locked="0" hidden="1"/>
    </xf>
    <xf numFmtId="0" fontId="2" fillId="0" borderId="1" xfId="0" applyNumberFormat="1" applyFont="1" applyBorder="1" applyAlignment="1" applyProtection="1">
      <alignment horizontal="right"/>
      <protection hidden="1"/>
    </xf>
    <xf numFmtId="0" fontId="0" fillId="0" borderId="0" xfId="0" quotePrefix="1" applyAlignment="1" applyProtection="1">
      <alignment horizontal="center"/>
      <protection hidden="1"/>
    </xf>
    <xf numFmtId="0" fontId="1" fillId="0" borderId="0" xfId="0" applyFont="1" applyAlignment="1" applyProtection="1">
      <alignment horizontal="right"/>
      <protection hidden="1"/>
    </xf>
    <xf numFmtId="0" fontId="7" fillId="0" borderId="0" xfId="0" applyFont="1" applyAlignment="1" applyProtection="1">
      <alignment horizontal="right"/>
      <protection hidden="1"/>
    </xf>
    <xf numFmtId="0" fontId="7" fillId="0" borderId="0" xfId="0" applyFont="1" applyAlignment="1" applyProtection="1">
      <alignment horizontal="left"/>
      <protection hidden="1"/>
    </xf>
    <xf numFmtId="0" fontId="15" fillId="5" borderId="2" xfId="0" applyFont="1" applyFill="1" applyBorder="1" applyAlignment="1" applyProtection="1">
      <alignment horizontal="right"/>
      <protection hidden="1"/>
    </xf>
    <xf numFmtId="0" fontId="1" fillId="5" borderId="18" xfId="0" applyFont="1" applyFill="1" applyBorder="1" applyAlignment="1" applyProtection="1">
      <alignment horizontal="right"/>
      <protection hidden="1"/>
    </xf>
    <xf numFmtId="0" fontId="2" fillId="0" borderId="32" xfId="0" applyFont="1" applyBorder="1" applyAlignment="1" applyProtection="1">
      <alignment horizontal="left"/>
      <protection locked="0"/>
    </xf>
    <xf numFmtId="0" fontId="19" fillId="8" borderId="33" xfId="0" applyFont="1" applyFill="1" applyBorder="1" applyAlignment="1" applyProtection="1">
      <alignment horizontal="center"/>
      <protection hidden="1"/>
    </xf>
    <xf numFmtId="0" fontId="19" fillId="8" borderId="34" xfId="0" applyFont="1" applyFill="1" applyBorder="1" applyAlignment="1" applyProtection="1">
      <alignment horizontal="center"/>
      <protection hidden="1"/>
    </xf>
    <xf numFmtId="0" fontId="19" fillId="8" borderId="35" xfId="0" applyFont="1" applyFill="1" applyBorder="1" applyAlignment="1" applyProtection="1">
      <alignment horizontal="center"/>
      <protection hidden="1"/>
    </xf>
    <xf numFmtId="0" fontId="17" fillId="5" borderId="5" xfId="0" applyFont="1" applyFill="1" applyBorder="1" applyAlignment="1" applyProtection="1">
      <alignment horizontal="right"/>
      <protection hidden="1"/>
    </xf>
    <xf numFmtId="0" fontId="17" fillId="5" borderId="21" xfId="0" applyFont="1" applyFill="1" applyBorder="1" applyAlignment="1" applyProtection="1">
      <alignment horizontal="right"/>
      <protection hidden="1"/>
    </xf>
    <xf numFmtId="0" fontId="4" fillId="9" borderId="36" xfId="0" applyFont="1" applyFill="1" applyBorder="1" applyAlignment="1" applyProtection="1">
      <alignment horizontal="left"/>
      <protection locked="0" hidden="1"/>
    </xf>
    <xf numFmtId="0" fontId="4" fillId="9" borderId="37" xfId="0" applyFont="1" applyFill="1" applyBorder="1" applyAlignment="1" applyProtection="1">
      <alignment horizontal="left"/>
      <protection locked="0" hidden="1"/>
    </xf>
    <xf numFmtId="0" fontId="4" fillId="9" borderId="38" xfId="0" applyFont="1" applyFill="1" applyBorder="1" applyAlignment="1" applyProtection="1">
      <alignment horizontal="left"/>
      <protection locked="0" hidden="1"/>
    </xf>
    <xf numFmtId="0" fontId="0" fillId="0" borderId="20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2" fillId="0" borderId="30" xfId="0" applyFont="1" applyBorder="1" applyAlignment="1" applyProtection="1">
      <alignment horizontal="left"/>
      <protection locked="0"/>
    </xf>
    <xf numFmtId="0" fontId="2" fillId="0" borderId="31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22" xfId="0" applyFont="1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locked="0" hidden="1"/>
    </xf>
    <xf numFmtId="0" fontId="0" fillId="0" borderId="20" xfId="0" applyBorder="1" applyAlignment="1" applyProtection="1">
      <alignment horizontal="left"/>
      <protection locked="0" hidden="1"/>
    </xf>
    <xf numFmtId="0" fontId="0" fillId="0" borderId="23" xfId="0" applyBorder="1" applyAlignment="1" applyProtection="1">
      <alignment horizontal="left"/>
      <protection locked="0" hidden="1"/>
    </xf>
    <xf numFmtId="0" fontId="0" fillId="6" borderId="3" xfId="0" applyFill="1" applyBorder="1" applyAlignment="1" applyProtection="1">
      <alignment horizontal="left" wrapText="1"/>
      <protection hidden="1"/>
    </xf>
    <xf numFmtId="0" fontId="0" fillId="6" borderId="16" xfId="0" applyFill="1" applyBorder="1" applyAlignment="1" applyProtection="1">
      <alignment horizontal="left" wrapText="1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locked="0" hidden="1"/>
    </xf>
    <xf numFmtId="0" fontId="0" fillId="0" borderId="19" xfId="0" applyBorder="1" applyAlignment="1" applyProtection="1">
      <alignment horizontal="left"/>
      <protection locked="0" hidden="1"/>
    </xf>
    <xf numFmtId="0" fontId="0" fillId="0" borderId="22" xfId="0" applyBorder="1" applyAlignment="1" applyProtection="1">
      <alignment horizontal="left"/>
      <protection locked="0" hidden="1"/>
    </xf>
    <xf numFmtId="0" fontId="0" fillId="0" borderId="2" xfId="0" applyBorder="1" applyAlignment="1" applyProtection="1">
      <alignment horizontal="left"/>
      <protection locked="0" hidden="1"/>
    </xf>
    <xf numFmtId="0" fontId="0" fillId="0" borderId="0" xfId="0" applyBorder="1" applyAlignment="1" applyProtection="1">
      <alignment horizontal="left"/>
      <protection locked="0" hidden="1"/>
    </xf>
    <xf numFmtId="0" fontId="0" fillId="0" borderId="15" xfId="0" applyBorder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locked="0" hidden="1"/>
    </xf>
    <xf numFmtId="0" fontId="1" fillId="6" borderId="18" xfId="0" applyFont="1" applyFill="1" applyBorder="1" applyAlignment="1" applyProtection="1">
      <alignment horizontal="center"/>
      <protection hidden="1"/>
    </xf>
    <xf numFmtId="0" fontId="1" fillId="6" borderId="20" xfId="0" applyFont="1" applyFill="1" applyBorder="1" applyAlignment="1" applyProtection="1">
      <alignment horizontal="center"/>
      <protection hidden="1"/>
    </xf>
    <xf numFmtId="0" fontId="1" fillId="6" borderId="23" xfId="0" applyFont="1" applyFill="1" applyBorder="1" applyAlignment="1" applyProtection="1">
      <alignment horizontal="center"/>
      <protection hidden="1"/>
    </xf>
    <xf numFmtId="0" fontId="4" fillId="6" borderId="5" xfId="0" applyFont="1" applyFill="1" applyBorder="1" applyAlignment="1" applyProtection="1">
      <alignment horizontal="center"/>
      <protection hidden="1"/>
    </xf>
    <xf numFmtId="0" fontId="0" fillId="3" borderId="6" xfId="0" applyFill="1" applyBorder="1" applyAlignment="1">
      <alignment horizontal="center"/>
    </xf>
  </cellXfs>
  <cellStyles count="3">
    <cellStyle name="Link" xfId="1" builtinId="8"/>
    <cellStyle name="Standard" xfId="0" builtinId="0"/>
    <cellStyle name="Standard 2" xfId="2" xr:uid="{00000000-0005-0000-0000-000002000000}"/>
  </cellStyles>
  <dxfs count="3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5.emf"/><Relationship Id="rId3" Type="http://schemas.openxmlformats.org/officeDocument/2006/relationships/image" Target="../media/image3.emf"/><Relationship Id="rId7" Type="http://schemas.openxmlformats.org/officeDocument/2006/relationships/image" Target="../media/image11.emf"/><Relationship Id="rId12" Type="http://schemas.openxmlformats.org/officeDocument/2006/relationships/image" Target="../media/image6.emf"/><Relationship Id="rId2" Type="http://schemas.openxmlformats.org/officeDocument/2006/relationships/image" Target="../media/image14.emf"/><Relationship Id="rId1" Type="http://schemas.openxmlformats.org/officeDocument/2006/relationships/image" Target="../media/image15.emf"/><Relationship Id="rId6" Type="http://schemas.openxmlformats.org/officeDocument/2006/relationships/image" Target="../media/image12.emf"/><Relationship Id="rId11" Type="http://schemas.openxmlformats.org/officeDocument/2006/relationships/image" Target="../media/image7.emf"/><Relationship Id="rId5" Type="http://schemas.openxmlformats.org/officeDocument/2006/relationships/image" Target="../media/image13.emf"/><Relationship Id="rId10" Type="http://schemas.openxmlformats.org/officeDocument/2006/relationships/image" Target="../media/image8.emf"/><Relationship Id="rId4" Type="http://schemas.openxmlformats.org/officeDocument/2006/relationships/image" Target="../media/image2.emf"/><Relationship Id="rId9" Type="http://schemas.openxmlformats.org/officeDocument/2006/relationships/image" Target="../media/image9.emf"/><Relationship Id="rId1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257175</xdr:colOff>
          <xdr:row>1</xdr:row>
          <xdr:rowOff>142875</xdr:rowOff>
        </xdr:from>
        <xdr:to>
          <xdr:col>8</xdr:col>
          <xdr:colOff>581025</xdr:colOff>
          <xdr:row>59</xdr:row>
          <xdr:rowOff>38100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523875</xdr:colOff>
      <xdr:row>0</xdr:row>
      <xdr:rowOff>95250</xdr:rowOff>
    </xdr:from>
    <xdr:to>
      <xdr:col>9</xdr:col>
      <xdr:colOff>428625</xdr:colOff>
      <xdr:row>0</xdr:row>
      <xdr:rowOff>190500</xdr:rowOff>
    </xdr:to>
    <xdr:sp macro="" textlink="">
      <xdr:nvSpPr>
        <xdr:cNvPr id="3523" name="Line 25">
          <a:extLst>
            <a:ext uri="{FF2B5EF4-FFF2-40B4-BE49-F238E27FC236}">
              <a16:creationId xmlns:a16="http://schemas.microsoft.com/office/drawing/2014/main" id="{00000000-0008-0000-0100-0000C30D0000}"/>
            </a:ext>
          </a:extLst>
        </xdr:cNvPr>
        <xdr:cNvSpPr>
          <a:spLocks noChangeShapeType="1"/>
        </xdr:cNvSpPr>
      </xdr:nvSpPr>
      <xdr:spPr bwMode="auto">
        <a:xfrm flipH="1" flipV="1">
          <a:off x="5543550" y="95250"/>
          <a:ext cx="666750" cy="95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419100</xdr:colOff>
      <xdr:row>0</xdr:row>
      <xdr:rowOff>0</xdr:rowOff>
    </xdr:from>
    <xdr:to>
      <xdr:col>11</xdr:col>
      <xdr:colOff>688958</xdr:colOff>
      <xdr:row>1</xdr:row>
      <xdr:rowOff>209550</xdr:rowOff>
    </xdr:to>
    <xdr:sp macro="" textlink="">
      <xdr:nvSpPr>
        <xdr:cNvPr id="3098" name="Text Box 26">
          <a:extLst>
            <a:ext uri="{FF2B5EF4-FFF2-40B4-BE49-F238E27FC236}">
              <a16:creationId xmlns:a16="http://schemas.microsoft.com/office/drawing/2014/main" id="{00000000-0008-0000-0100-00001A0C0000}"/>
            </a:ext>
          </a:extLst>
        </xdr:cNvPr>
        <xdr:cNvSpPr txBox="1">
          <a:spLocks noChangeArrowheads="1"/>
        </xdr:cNvSpPr>
      </xdr:nvSpPr>
      <xdr:spPr bwMode="auto">
        <a:xfrm>
          <a:off x="6267450" y="0"/>
          <a:ext cx="1790700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Bitte hier Vor- und Nachname eintragen. </a:t>
          </a:r>
          <a:endParaRPr lang="de-DE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3</xdr:row>
          <xdr:rowOff>85725</xdr:rowOff>
        </xdr:from>
        <xdr:to>
          <xdr:col>3</xdr:col>
          <xdr:colOff>2295525</xdr:colOff>
          <xdr:row>5</xdr:row>
          <xdr:rowOff>57150</xdr:rowOff>
        </xdr:to>
        <xdr:sp macro="" textlink="">
          <xdr:nvSpPr>
            <xdr:cNvPr id="5125" name="OptionButton1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5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5</xdr:row>
          <xdr:rowOff>47625</xdr:rowOff>
        </xdr:from>
        <xdr:to>
          <xdr:col>3</xdr:col>
          <xdr:colOff>2295525</xdr:colOff>
          <xdr:row>7</xdr:row>
          <xdr:rowOff>19050</xdr:rowOff>
        </xdr:to>
        <xdr:sp macro="" textlink="">
          <xdr:nvSpPr>
            <xdr:cNvPr id="5130" name="OptionButton5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5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7</xdr:row>
          <xdr:rowOff>9525</xdr:rowOff>
        </xdr:from>
        <xdr:to>
          <xdr:col>3</xdr:col>
          <xdr:colOff>2295525</xdr:colOff>
          <xdr:row>8</xdr:row>
          <xdr:rowOff>142875</xdr:rowOff>
        </xdr:to>
        <xdr:sp macro="" textlink="">
          <xdr:nvSpPr>
            <xdr:cNvPr id="5131" name="OptionButton6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5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13</xdr:row>
          <xdr:rowOff>66675</xdr:rowOff>
        </xdr:from>
        <xdr:to>
          <xdr:col>3</xdr:col>
          <xdr:colOff>2333625</xdr:colOff>
          <xdr:row>15</xdr:row>
          <xdr:rowOff>38100</xdr:rowOff>
        </xdr:to>
        <xdr:sp macro="" textlink="">
          <xdr:nvSpPr>
            <xdr:cNvPr id="5132" name="OptionButton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5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15</xdr:row>
          <xdr:rowOff>28575</xdr:rowOff>
        </xdr:from>
        <xdr:to>
          <xdr:col>3</xdr:col>
          <xdr:colOff>2333625</xdr:colOff>
          <xdr:row>17</xdr:row>
          <xdr:rowOff>0</xdr:rowOff>
        </xdr:to>
        <xdr:sp macro="" textlink="">
          <xdr:nvSpPr>
            <xdr:cNvPr id="5133" name="OptionButton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5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28</xdr:row>
          <xdr:rowOff>9525</xdr:rowOff>
        </xdr:from>
        <xdr:to>
          <xdr:col>3</xdr:col>
          <xdr:colOff>2333625</xdr:colOff>
          <xdr:row>30</xdr:row>
          <xdr:rowOff>38100</xdr:rowOff>
        </xdr:to>
        <xdr:sp macro="" textlink="">
          <xdr:nvSpPr>
            <xdr:cNvPr id="5134" name="CheckBox1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5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30</xdr:row>
          <xdr:rowOff>0</xdr:rowOff>
        </xdr:from>
        <xdr:to>
          <xdr:col>3</xdr:col>
          <xdr:colOff>2333625</xdr:colOff>
          <xdr:row>32</xdr:row>
          <xdr:rowOff>95250</xdr:rowOff>
        </xdr:to>
        <xdr:sp macro="" textlink="">
          <xdr:nvSpPr>
            <xdr:cNvPr id="5136" name="CheckBox2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5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30</xdr:row>
          <xdr:rowOff>47625</xdr:rowOff>
        </xdr:from>
        <xdr:to>
          <xdr:col>3</xdr:col>
          <xdr:colOff>2333625</xdr:colOff>
          <xdr:row>32</xdr:row>
          <xdr:rowOff>76200</xdr:rowOff>
        </xdr:to>
        <xdr:sp macro="" textlink="">
          <xdr:nvSpPr>
            <xdr:cNvPr id="5137" name="CheckBox3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5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32</xdr:row>
          <xdr:rowOff>66675</xdr:rowOff>
        </xdr:from>
        <xdr:to>
          <xdr:col>3</xdr:col>
          <xdr:colOff>2333625</xdr:colOff>
          <xdr:row>34</xdr:row>
          <xdr:rowOff>95250</xdr:rowOff>
        </xdr:to>
        <xdr:sp macro="" textlink="">
          <xdr:nvSpPr>
            <xdr:cNvPr id="5138" name="CheckBox4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5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38</xdr:row>
          <xdr:rowOff>28575</xdr:rowOff>
        </xdr:from>
        <xdr:to>
          <xdr:col>3</xdr:col>
          <xdr:colOff>2333625</xdr:colOff>
          <xdr:row>40</xdr:row>
          <xdr:rowOff>0</xdr:rowOff>
        </xdr:to>
        <xdr:sp macro="" textlink="">
          <xdr:nvSpPr>
            <xdr:cNvPr id="5140" name="OptionButton4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5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39</xdr:row>
          <xdr:rowOff>152400</xdr:rowOff>
        </xdr:from>
        <xdr:to>
          <xdr:col>3</xdr:col>
          <xdr:colOff>2333625</xdr:colOff>
          <xdr:row>41</xdr:row>
          <xdr:rowOff>123825</xdr:rowOff>
        </xdr:to>
        <xdr:sp macro="" textlink="">
          <xdr:nvSpPr>
            <xdr:cNvPr id="5141" name="OptionButton7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5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41</xdr:row>
          <xdr:rowOff>114300</xdr:rowOff>
        </xdr:from>
        <xdr:to>
          <xdr:col>3</xdr:col>
          <xdr:colOff>2333625</xdr:colOff>
          <xdr:row>43</xdr:row>
          <xdr:rowOff>85725</xdr:rowOff>
        </xdr:to>
        <xdr:sp macro="" textlink="">
          <xdr:nvSpPr>
            <xdr:cNvPr id="5142" name="OptionButton8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5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43</xdr:row>
          <xdr:rowOff>76200</xdr:rowOff>
        </xdr:from>
        <xdr:to>
          <xdr:col>3</xdr:col>
          <xdr:colOff>2333625</xdr:colOff>
          <xdr:row>45</xdr:row>
          <xdr:rowOff>47625</xdr:rowOff>
        </xdr:to>
        <xdr:sp macro="" textlink="">
          <xdr:nvSpPr>
            <xdr:cNvPr id="5143" name="OptionButton9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5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45</xdr:row>
          <xdr:rowOff>38100</xdr:rowOff>
        </xdr:from>
        <xdr:to>
          <xdr:col>3</xdr:col>
          <xdr:colOff>2333625</xdr:colOff>
          <xdr:row>47</xdr:row>
          <xdr:rowOff>9525</xdr:rowOff>
        </xdr:to>
        <xdr:sp macro="" textlink="">
          <xdr:nvSpPr>
            <xdr:cNvPr id="5144" name="OptionButton10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5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47</xdr:row>
          <xdr:rowOff>9525</xdr:rowOff>
        </xdr:from>
        <xdr:to>
          <xdr:col>3</xdr:col>
          <xdr:colOff>2333625</xdr:colOff>
          <xdr:row>48</xdr:row>
          <xdr:rowOff>142875</xdr:rowOff>
        </xdr:to>
        <xdr:sp macro="" textlink="">
          <xdr:nvSpPr>
            <xdr:cNvPr id="5145" name="OptionButton11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5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23</xdr:row>
          <xdr:rowOff>85725</xdr:rowOff>
        </xdr:from>
        <xdr:to>
          <xdr:col>3</xdr:col>
          <xdr:colOff>2333625</xdr:colOff>
          <xdr:row>25</xdr:row>
          <xdr:rowOff>57150</xdr:rowOff>
        </xdr:to>
        <xdr:sp macro="" textlink="">
          <xdr:nvSpPr>
            <xdr:cNvPr id="5147" name="OptionButton13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5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21</xdr:row>
          <xdr:rowOff>123825</xdr:rowOff>
        </xdr:from>
        <xdr:to>
          <xdr:col>3</xdr:col>
          <xdr:colOff>2333625</xdr:colOff>
          <xdr:row>23</xdr:row>
          <xdr:rowOff>95250</xdr:rowOff>
        </xdr:to>
        <xdr:sp macro="" textlink="">
          <xdr:nvSpPr>
            <xdr:cNvPr id="5148" name="OptionButton14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5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3.vml"/><Relationship Id="rId21" Type="http://schemas.openxmlformats.org/officeDocument/2006/relationships/image" Target="../media/image10.emf"/><Relationship Id="rId34" Type="http://schemas.openxmlformats.org/officeDocument/2006/relationships/image" Target="../media/image15.emf"/><Relationship Id="rId7" Type="http://schemas.openxmlformats.org/officeDocument/2006/relationships/image" Target="../media/image3.emf"/><Relationship Id="rId12" Type="http://schemas.openxmlformats.org/officeDocument/2006/relationships/control" Target="../activeX/activeX5.xml"/><Relationship Id="rId17" Type="http://schemas.openxmlformats.org/officeDocument/2006/relationships/image" Target="../media/image8.emf"/><Relationship Id="rId25" Type="http://schemas.openxmlformats.org/officeDocument/2006/relationships/image" Target="../media/image12.emf"/><Relationship Id="rId33" Type="http://schemas.openxmlformats.org/officeDocument/2006/relationships/control" Target="../activeX/activeX17.xml"/><Relationship Id="rId2" Type="http://schemas.openxmlformats.org/officeDocument/2006/relationships/drawing" Target="../drawings/drawing3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control" Target="../activeX/activeX14.xml"/><Relationship Id="rId1" Type="http://schemas.openxmlformats.org/officeDocument/2006/relationships/printerSettings" Target="../printerSettings/printerSettings6.bin"/><Relationship Id="rId6" Type="http://schemas.openxmlformats.org/officeDocument/2006/relationships/control" Target="../activeX/activeX2.xml"/><Relationship Id="rId11" Type="http://schemas.openxmlformats.org/officeDocument/2006/relationships/image" Target="../media/image5.emf"/><Relationship Id="rId24" Type="http://schemas.openxmlformats.org/officeDocument/2006/relationships/control" Target="../activeX/activeX11.xml"/><Relationship Id="rId32" Type="http://schemas.openxmlformats.org/officeDocument/2006/relationships/image" Target="../media/image14.emf"/><Relationship Id="rId5" Type="http://schemas.openxmlformats.org/officeDocument/2006/relationships/image" Target="../media/image2.emf"/><Relationship Id="rId15" Type="http://schemas.openxmlformats.org/officeDocument/2006/relationships/image" Target="../media/image7.emf"/><Relationship Id="rId23" Type="http://schemas.openxmlformats.org/officeDocument/2006/relationships/image" Target="../media/image11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9.emf"/><Relationship Id="rId31" Type="http://schemas.openxmlformats.org/officeDocument/2006/relationships/control" Target="../activeX/activeX16.xml"/><Relationship Id="rId4" Type="http://schemas.openxmlformats.org/officeDocument/2006/relationships/control" Target="../activeX/activeX1.xml"/><Relationship Id="rId9" Type="http://schemas.openxmlformats.org/officeDocument/2006/relationships/image" Target="../media/image4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3.emf"/><Relationship Id="rId30" Type="http://schemas.openxmlformats.org/officeDocument/2006/relationships/control" Target="../activeX/activeX15.xml"/><Relationship Id="rId8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>
    <tabColor theme="5" tint="0.59999389629810485"/>
  </sheetPr>
  <dimension ref="A1"/>
  <sheetViews>
    <sheetView showGridLines="0" showRowColHeaders="0" tabSelected="1" workbookViewId="0">
      <selection activeCell="K21" sqref="K21"/>
    </sheetView>
  </sheetViews>
  <sheetFormatPr baseColWidth="10" defaultRowHeight="12.75" x14ac:dyDescent="0.2"/>
  <cols>
    <col min="1" max="1" width="0.42578125" customWidth="1"/>
  </cols>
  <sheetData/>
  <sheetProtection algorithmName="SHA-512" hashValue="7DWlmv4HmpRanKurkIivlE7XHSMneKNTeKfnd9+Z/gnFiJgSaqdKUq3Xe57YsAh6kY5r6Nusra19tyDG1yh/cQ==" saltValue="T89a0WcnvaSQnsA9seQTGQ==" spinCount="100000" sheet="1" objects="1" scenarios="1" selectLockedCells="1" selectUnlockedCells="1"/>
  <phoneticPr fontId="0" type="noConversion"/>
  <pageMargins left="0.25" right="0.25" top="0.75" bottom="0.75" header="0.3" footer="0.3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2049" r:id="rId4">
          <objectPr defaultSize="0" autoPict="0" r:id="rId5">
            <anchor>
              <from>
                <xdr:col>1</xdr:col>
                <xdr:colOff>257175</xdr:colOff>
                <xdr:row>1</xdr:row>
                <xdr:rowOff>142875</xdr:rowOff>
              </from>
              <to>
                <xdr:col>8</xdr:col>
                <xdr:colOff>581025</xdr:colOff>
                <xdr:row>59</xdr:row>
                <xdr:rowOff>38100</xdr:rowOff>
              </to>
            </anchor>
          </objectPr>
        </oleObject>
      </mc:Choice>
      <mc:Fallback>
        <oleObject progId="Dokument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tabColor indexed="47"/>
  </sheetPr>
  <dimension ref="A1:I408"/>
  <sheetViews>
    <sheetView zoomScaleNormal="100" workbookViewId="0">
      <pane ySplit="4" topLeftCell="A5" activePane="bottomLeft" state="frozen"/>
      <selection pane="bottomLeft" activeCell="D1" sqref="D1:I1"/>
    </sheetView>
  </sheetViews>
  <sheetFormatPr baseColWidth="10" defaultColWidth="11.42578125" defaultRowHeight="12.75" x14ac:dyDescent="0.2"/>
  <cols>
    <col min="1" max="1" width="19.28515625" style="52" customWidth="1"/>
    <col min="2" max="2" width="1.5703125" style="4" bestFit="1" customWidth="1"/>
    <col min="3" max="3" width="18.28515625" style="4" customWidth="1"/>
    <col min="4" max="4" width="5.85546875" style="4" customWidth="1"/>
    <col min="5" max="5" width="1.5703125" style="1" bestFit="1" customWidth="1"/>
    <col min="6" max="6" width="5.85546875" style="4" customWidth="1"/>
    <col min="7" max="16384" width="11.42578125" style="4"/>
  </cols>
  <sheetData>
    <row r="1" spans="1:9" s="9" customFormat="1" ht="19.5" thickTop="1" thickBot="1" x14ac:dyDescent="0.3">
      <c r="A1" s="116" t="s">
        <v>73</v>
      </c>
      <c r="B1" s="116"/>
      <c r="C1" s="117"/>
      <c r="D1" s="118"/>
      <c r="E1" s="119"/>
      <c r="F1" s="119"/>
      <c r="G1" s="119"/>
      <c r="H1" s="119"/>
      <c r="I1" s="120"/>
    </row>
    <row r="2" spans="1:9" s="9" customFormat="1" ht="18.75" thickBot="1" x14ac:dyDescent="0.3">
      <c r="A2" s="83"/>
      <c r="B2" s="83"/>
      <c r="C2" s="84" t="s">
        <v>76</v>
      </c>
      <c r="D2" s="118"/>
      <c r="E2" s="119"/>
      <c r="F2" s="119"/>
      <c r="G2" s="119"/>
      <c r="H2" s="119"/>
      <c r="I2" s="120"/>
    </row>
    <row r="3" spans="1:9" s="9" customFormat="1" ht="18.75" thickBot="1" x14ac:dyDescent="0.3">
      <c r="A3" s="110"/>
      <c r="B3" s="68"/>
      <c r="C3" s="85" t="s">
        <v>84</v>
      </c>
      <c r="D3" s="76">
        <f>D1</f>
        <v>0</v>
      </c>
      <c r="E3" s="70"/>
      <c r="F3" s="71"/>
      <c r="G3" s="71"/>
      <c r="H3" s="71"/>
      <c r="I3" s="72"/>
    </row>
    <row r="4" spans="1:9" s="1" customFormat="1" ht="19.5" thickTop="1" thickBot="1" x14ac:dyDescent="0.3">
      <c r="A4" s="111" t="s">
        <v>40</v>
      </c>
      <c r="B4" s="73"/>
      <c r="C4" s="69"/>
      <c r="D4" s="113" t="s">
        <v>72</v>
      </c>
      <c r="E4" s="114"/>
      <c r="F4" s="115"/>
      <c r="G4" s="73"/>
      <c r="H4" s="74"/>
      <c r="I4" s="75"/>
    </row>
    <row r="5" spans="1:9" s="10" customFormat="1" ht="16.5" thickTop="1" x14ac:dyDescent="0.25">
      <c r="A5" s="25" t="s">
        <v>94</v>
      </c>
      <c r="D5" s="67"/>
    </row>
    <row r="6" spans="1:9" x14ac:dyDescent="0.2">
      <c r="A6" s="52" t="s">
        <v>3</v>
      </c>
      <c r="B6" s="4" t="s">
        <v>69</v>
      </c>
      <c r="C6" s="4" t="s">
        <v>75</v>
      </c>
      <c r="D6" s="87"/>
      <c r="E6" s="86" t="s">
        <v>2</v>
      </c>
      <c r="F6" s="88"/>
      <c r="H6" s="16"/>
    </row>
    <row r="7" spans="1:9" x14ac:dyDescent="0.2">
      <c r="A7" s="52" t="s">
        <v>87</v>
      </c>
      <c r="B7" s="4" t="s">
        <v>69</v>
      </c>
      <c r="C7" s="4" t="s">
        <v>64</v>
      </c>
      <c r="D7" s="87"/>
      <c r="E7" s="86" t="s">
        <v>2</v>
      </c>
      <c r="F7" s="88"/>
    </row>
    <row r="8" spans="1:9" x14ac:dyDescent="0.2">
      <c r="A8" s="52" t="s">
        <v>67</v>
      </c>
      <c r="B8" s="4" t="s">
        <v>69</v>
      </c>
      <c r="C8" s="4" t="s">
        <v>86</v>
      </c>
      <c r="D8" s="87"/>
      <c r="E8" s="86" t="s">
        <v>2</v>
      </c>
      <c r="F8" s="88"/>
    </row>
    <row r="9" spans="1:9" x14ac:dyDescent="0.2">
      <c r="A9" s="52" t="s">
        <v>70</v>
      </c>
      <c r="B9" s="4" t="s">
        <v>69</v>
      </c>
      <c r="C9" s="4" t="s">
        <v>83</v>
      </c>
      <c r="D9" s="87"/>
      <c r="E9" s="86" t="s">
        <v>2</v>
      </c>
      <c r="F9" s="88"/>
    </row>
    <row r="10" spans="1:9" x14ac:dyDescent="0.2">
      <c r="A10" s="52" t="s">
        <v>65</v>
      </c>
      <c r="B10" s="4" t="s">
        <v>69</v>
      </c>
      <c r="C10" s="4" t="s">
        <v>89</v>
      </c>
      <c r="D10" s="87"/>
      <c r="E10" s="86" t="s">
        <v>2</v>
      </c>
      <c r="F10" s="88"/>
    </row>
    <row r="11" spans="1:9" x14ac:dyDescent="0.2">
      <c r="A11" s="52" t="s">
        <v>74</v>
      </c>
      <c r="B11" s="4" t="s">
        <v>69</v>
      </c>
      <c r="C11" s="4" t="s">
        <v>68</v>
      </c>
      <c r="D11" s="87"/>
      <c r="E11" s="86" t="s">
        <v>2</v>
      </c>
      <c r="F11" s="88"/>
    </row>
    <row r="12" spans="1:9" x14ac:dyDescent="0.2">
      <c r="A12" s="52" t="s">
        <v>66</v>
      </c>
      <c r="B12" s="4" t="s">
        <v>69</v>
      </c>
      <c r="C12" s="4" t="s">
        <v>90</v>
      </c>
      <c r="D12" s="87"/>
      <c r="E12" s="86" t="s">
        <v>2</v>
      </c>
      <c r="F12" s="88"/>
    </row>
    <row r="13" spans="1:9" x14ac:dyDescent="0.2">
      <c r="A13" s="52" t="s">
        <v>71</v>
      </c>
      <c r="B13" s="4" t="s">
        <v>69</v>
      </c>
      <c r="C13" s="4" t="s">
        <v>91</v>
      </c>
      <c r="D13" s="87"/>
      <c r="E13" s="86" t="s">
        <v>2</v>
      </c>
      <c r="F13" s="88"/>
    </row>
    <row r="14" spans="1:9" x14ac:dyDescent="0.2">
      <c r="A14" s="52" t="s">
        <v>92</v>
      </c>
      <c r="B14" s="4" t="s">
        <v>69</v>
      </c>
      <c r="C14" s="4" t="s">
        <v>1</v>
      </c>
      <c r="D14" s="87"/>
      <c r="E14" s="86" t="s">
        <v>2</v>
      </c>
      <c r="F14" s="88"/>
    </row>
    <row r="15" spans="1:9" ht="13.5" thickBot="1" x14ac:dyDescent="0.25">
      <c r="D15" s="89"/>
      <c r="E15" s="90"/>
      <c r="F15" s="91"/>
    </row>
    <row r="16" spans="1:9" s="10" customFormat="1" ht="15.75" x14ac:dyDescent="0.25">
      <c r="A16" s="25" t="s">
        <v>95</v>
      </c>
      <c r="D16" s="92"/>
    </row>
    <row r="17" spans="1:6" x14ac:dyDescent="0.2">
      <c r="A17" s="52" t="s">
        <v>86</v>
      </c>
      <c r="B17" s="4" t="s">
        <v>69</v>
      </c>
      <c r="C17" s="4" t="s">
        <v>65</v>
      </c>
      <c r="D17" s="87"/>
      <c r="E17" s="86" t="s">
        <v>2</v>
      </c>
      <c r="F17" s="88"/>
    </row>
    <row r="18" spans="1:6" x14ac:dyDescent="0.2">
      <c r="A18" s="52" t="s">
        <v>83</v>
      </c>
      <c r="B18" s="4" t="s">
        <v>69</v>
      </c>
      <c r="C18" s="4" t="s">
        <v>71</v>
      </c>
      <c r="D18" s="87"/>
      <c r="E18" s="86" t="s">
        <v>2</v>
      </c>
      <c r="F18" s="88"/>
    </row>
    <row r="19" spans="1:6" x14ac:dyDescent="0.2">
      <c r="A19" s="52" t="s">
        <v>75</v>
      </c>
      <c r="B19" s="4" t="s">
        <v>69</v>
      </c>
      <c r="C19" s="4" t="s">
        <v>87</v>
      </c>
      <c r="D19" s="87"/>
      <c r="E19" s="86" t="s">
        <v>2</v>
      </c>
      <c r="F19" s="88"/>
    </row>
    <row r="20" spans="1:6" x14ac:dyDescent="0.2">
      <c r="A20" s="52" t="s">
        <v>91</v>
      </c>
      <c r="B20" s="4" t="s">
        <v>69</v>
      </c>
      <c r="C20" s="4" t="s">
        <v>92</v>
      </c>
      <c r="D20" s="87"/>
      <c r="E20" s="86" t="s">
        <v>2</v>
      </c>
      <c r="F20" s="88"/>
    </row>
    <row r="21" spans="1:6" x14ac:dyDescent="0.2">
      <c r="A21" s="52" t="s">
        <v>68</v>
      </c>
      <c r="B21" s="4" t="s">
        <v>69</v>
      </c>
      <c r="C21" s="4" t="s">
        <v>66</v>
      </c>
      <c r="D21" s="87"/>
      <c r="E21" s="86" t="s">
        <v>2</v>
      </c>
      <c r="F21" s="88"/>
    </row>
    <row r="22" spans="1:6" x14ac:dyDescent="0.2">
      <c r="A22" s="52" t="s">
        <v>90</v>
      </c>
      <c r="B22" s="4" t="s">
        <v>69</v>
      </c>
      <c r="C22" s="4" t="s">
        <v>3</v>
      </c>
      <c r="D22" s="87"/>
      <c r="E22" s="86" t="s">
        <v>2</v>
      </c>
      <c r="F22" s="88"/>
    </row>
    <row r="23" spans="1:6" x14ac:dyDescent="0.2">
      <c r="A23" s="52" t="s">
        <v>1</v>
      </c>
      <c r="B23" s="4" t="s">
        <v>69</v>
      </c>
      <c r="C23" s="4" t="s">
        <v>74</v>
      </c>
      <c r="D23" s="87"/>
      <c r="E23" s="86" t="s">
        <v>2</v>
      </c>
      <c r="F23" s="88"/>
    </row>
    <row r="24" spans="1:6" x14ac:dyDescent="0.2">
      <c r="A24" s="52" t="s">
        <v>89</v>
      </c>
      <c r="B24" s="4" t="s">
        <v>69</v>
      </c>
      <c r="C24" s="4" t="s">
        <v>70</v>
      </c>
      <c r="D24" s="87"/>
      <c r="E24" s="86" t="s">
        <v>2</v>
      </c>
      <c r="F24" s="88"/>
    </row>
    <row r="25" spans="1:6" x14ac:dyDescent="0.2">
      <c r="A25" s="52" t="s">
        <v>64</v>
      </c>
      <c r="B25" s="4" t="s">
        <v>69</v>
      </c>
      <c r="C25" s="4" t="s">
        <v>67</v>
      </c>
      <c r="D25" s="87"/>
      <c r="E25" s="86" t="s">
        <v>2</v>
      </c>
      <c r="F25" s="88"/>
    </row>
    <row r="26" spans="1:6" ht="13.5" thickBot="1" x14ac:dyDescent="0.25">
      <c r="D26" s="89"/>
      <c r="E26" s="90"/>
      <c r="F26" s="91"/>
    </row>
    <row r="27" spans="1:6" s="10" customFormat="1" ht="15.75" x14ac:dyDescent="0.25">
      <c r="A27" s="25" t="s">
        <v>96</v>
      </c>
      <c r="D27" s="92"/>
      <c r="F27" s="25"/>
    </row>
    <row r="28" spans="1:6" x14ac:dyDescent="0.2">
      <c r="A28" s="52" t="s">
        <v>87</v>
      </c>
      <c r="B28" s="4" t="s">
        <v>69</v>
      </c>
      <c r="C28" s="4" t="s">
        <v>83</v>
      </c>
      <c r="D28" s="87"/>
      <c r="E28" s="86" t="s">
        <v>2</v>
      </c>
      <c r="F28" s="88"/>
    </row>
    <row r="29" spans="1:6" x14ac:dyDescent="0.2">
      <c r="A29" s="52" t="s">
        <v>67</v>
      </c>
      <c r="B29" s="4" t="s">
        <v>69</v>
      </c>
      <c r="C29" s="4" t="s">
        <v>89</v>
      </c>
      <c r="D29" s="87"/>
      <c r="E29" s="86" t="s">
        <v>2</v>
      </c>
      <c r="F29" s="88"/>
    </row>
    <row r="30" spans="1:6" x14ac:dyDescent="0.2">
      <c r="A30" s="52" t="s">
        <v>70</v>
      </c>
      <c r="B30" s="4" t="s">
        <v>69</v>
      </c>
      <c r="C30" s="4" t="s">
        <v>91</v>
      </c>
      <c r="D30" s="87"/>
      <c r="E30" s="86" t="s">
        <v>2</v>
      </c>
      <c r="F30" s="88"/>
    </row>
    <row r="31" spans="1:6" x14ac:dyDescent="0.2">
      <c r="A31" s="52" t="s">
        <v>65</v>
      </c>
      <c r="B31" s="4" t="s">
        <v>69</v>
      </c>
      <c r="C31" s="4" t="s">
        <v>68</v>
      </c>
      <c r="D31" s="87"/>
      <c r="E31" s="86" t="s">
        <v>2</v>
      </c>
      <c r="F31" s="88"/>
    </row>
    <row r="32" spans="1:6" x14ac:dyDescent="0.2">
      <c r="A32" s="52" t="s">
        <v>74</v>
      </c>
      <c r="B32" s="4" t="s">
        <v>69</v>
      </c>
      <c r="C32" s="4" t="s">
        <v>90</v>
      </c>
      <c r="D32" s="87"/>
      <c r="E32" s="86" t="s">
        <v>2</v>
      </c>
      <c r="F32" s="88"/>
    </row>
    <row r="33" spans="1:6" x14ac:dyDescent="0.2">
      <c r="A33" s="52" t="s">
        <v>66</v>
      </c>
      <c r="B33" s="4" t="s">
        <v>69</v>
      </c>
      <c r="C33" s="4" t="s">
        <v>1</v>
      </c>
      <c r="D33" s="87"/>
      <c r="E33" s="86" t="s">
        <v>2</v>
      </c>
      <c r="F33" s="88"/>
    </row>
    <row r="34" spans="1:6" x14ac:dyDescent="0.2">
      <c r="A34" s="52" t="s">
        <v>64</v>
      </c>
      <c r="B34" s="4" t="s">
        <v>69</v>
      </c>
      <c r="C34" s="4" t="s">
        <v>75</v>
      </c>
      <c r="D34" s="87"/>
      <c r="E34" s="86" t="s">
        <v>2</v>
      </c>
      <c r="F34" s="88"/>
    </row>
    <row r="35" spans="1:6" x14ac:dyDescent="0.2">
      <c r="A35" s="52" t="s">
        <v>71</v>
      </c>
      <c r="B35" s="4" t="s">
        <v>69</v>
      </c>
      <c r="C35" s="4" t="s">
        <v>86</v>
      </c>
      <c r="D35" s="87"/>
      <c r="E35" s="86" t="s">
        <v>2</v>
      </c>
      <c r="F35" s="88"/>
    </row>
    <row r="36" spans="1:6" x14ac:dyDescent="0.2">
      <c r="A36" s="52" t="s">
        <v>92</v>
      </c>
      <c r="B36" s="4" t="s">
        <v>69</v>
      </c>
      <c r="C36" s="4" t="s">
        <v>3</v>
      </c>
      <c r="D36" s="87"/>
      <c r="E36" s="86" t="s">
        <v>2</v>
      </c>
      <c r="F36" s="88"/>
    </row>
    <row r="37" spans="1:6" ht="13.5" thickBot="1" x14ac:dyDescent="0.25">
      <c r="D37" s="89"/>
      <c r="E37" s="90"/>
      <c r="F37" s="91"/>
    </row>
    <row r="38" spans="1:6" s="10" customFormat="1" ht="15.75" x14ac:dyDescent="0.25">
      <c r="A38" s="25" t="s">
        <v>97</v>
      </c>
      <c r="D38" s="92"/>
      <c r="F38" s="25"/>
    </row>
    <row r="39" spans="1:6" x14ac:dyDescent="0.2">
      <c r="A39" s="52" t="s">
        <v>86</v>
      </c>
      <c r="B39" s="4" t="s">
        <v>69</v>
      </c>
      <c r="C39" s="4" t="s">
        <v>87</v>
      </c>
      <c r="D39" s="87"/>
      <c r="E39" s="86" t="s">
        <v>2</v>
      </c>
      <c r="F39" s="88"/>
    </row>
    <row r="40" spans="1:6" x14ac:dyDescent="0.2">
      <c r="A40" s="52" t="s">
        <v>83</v>
      </c>
      <c r="B40" s="4" t="s">
        <v>69</v>
      </c>
      <c r="C40" s="4" t="s">
        <v>66</v>
      </c>
      <c r="D40" s="87"/>
      <c r="E40" s="86" t="s">
        <v>2</v>
      </c>
      <c r="F40" s="88"/>
    </row>
    <row r="41" spans="1:6" x14ac:dyDescent="0.2">
      <c r="A41" s="52" t="s">
        <v>3</v>
      </c>
      <c r="B41" s="4" t="s">
        <v>69</v>
      </c>
      <c r="C41" s="4" t="s">
        <v>74</v>
      </c>
      <c r="D41" s="87"/>
      <c r="E41" s="86" t="s">
        <v>2</v>
      </c>
      <c r="F41" s="88"/>
    </row>
    <row r="42" spans="1:6" x14ac:dyDescent="0.2">
      <c r="A42" s="52" t="s">
        <v>75</v>
      </c>
      <c r="B42" s="4" t="s">
        <v>69</v>
      </c>
      <c r="C42" s="4" t="s">
        <v>67</v>
      </c>
      <c r="D42" s="87"/>
      <c r="E42" s="86" t="s">
        <v>2</v>
      </c>
      <c r="F42" s="88"/>
    </row>
    <row r="43" spans="1:6" x14ac:dyDescent="0.2">
      <c r="A43" s="52" t="s">
        <v>91</v>
      </c>
      <c r="B43" s="4" t="s">
        <v>69</v>
      </c>
      <c r="C43" s="4" t="s">
        <v>65</v>
      </c>
      <c r="D43" s="87"/>
      <c r="E43" s="86" t="s">
        <v>2</v>
      </c>
      <c r="F43" s="88"/>
    </row>
    <row r="44" spans="1:6" x14ac:dyDescent="0.2">
      <c r="A44" s="52" t="s">
        <v>68</v>
      </c>
      <c r="B44" s="4" t="s">
        <v>69</v>
      </c>
      <c r="C44" s="4" t="s">
        <v>70</v>
      </c>
      <c r="D44" s="87"/>
      <c r="E44" s="86" t="s">
        <v>2</v>
      </c>
      <c r="F44" s="88"/>
    </row>
    <row r="45" spans="1:6" x14ac:dyDescent="0.2">
      <c r="A45" s="52" t="s">
        <v>90</v>
      </c>
      <c r="B45" s="4" t="s">
        <v>69</v>
      </c>
      <c r="C45" s="4" t="s">
        <v>92</v>
      </c>
      <c r="D45" s="87"/>
      <c r="E45" s="86" t="s">
        <v>2</v>
      </c>
      <c r="F45" s="88"/>
    </row>
    <row r="46" spans="1:6" x14ac:dyDescent="0.2">
      <c r="A46" s="52" t="s">
        <v>1</v>
      </c>
      <c r="B46" s="4" t="s">
        <v>69</v>
      </c>
      <c r="C46" s="4" t="s">
        <v>71</v>
      </c>
      <c r="D46" s="87"/>
      <c r="E46" s="86" t="s">
        <v>2</v>
      </c>
      <c r="F46" s="88"/>
    </row>
    <row r="47" spans="1:6" x14ac:dyDescent="0.2">
      <c r="A47" s="52" t="s">
        <v>89</v>
      </c>
      <c r="B47" s="4" t="s">
        <v>69</v>
      </c>
      <c r="C47" s="4" t="s">
        <v>64</v>
      </c>
      <c r="D47" s="87"/>
      <c r="E47" s="86" t="s">
        <v>2</v>
      </c>
      <c r="F47" s="88"/>
    </row>
    <row r="48" spans="1:6" ht="13.5" thickBot="1" x14ac:dyDescent="0.25">
      <c r="D48" s="89"/>
      <c r="E48" s="90"/>
      <c r="F48" s="91"/>
    </row>
    <row r="49" spans="1:6" s="10" customFormat="1" ht="15.75" x14ac:dyDescent="0.25">
      <c r="A49" s="25" t="s">
        <v>98</v>
      </c>
      <c r="D49" s="92"/>
      <c r="F49" s="25"/>
    </row>
    <row r="50" spans="1:6" x14ac:dyDescent="0.2">
      <c r="A50" s="52" t="s">
        <v>87</v>
      </c>
      <c r="B50" s="4" t="s">
        <v>69</v>
      </c>
      <c r="C50" s="4" t="s">
        <v>91</v>
      </c>
      <c r="D50" s="87"/>
      <c r="E50" s="86" t="s">
        <v>2</v>
      </c>
      <c r="F50" s="88"/>
    </row>
    <row r="51" spans="1:6" x14ac:dyDescent="0.2">
      <c r="A51" s="52" t="s">
        <v>67</v>
      </c>
      <c r="B51" s="4" t="s">
        <v>69</v>
      </c>
      <c r="C51" s="4" t="s">
        <v>83</v>
      </c>
      <c r="D51" s="87"/>
      <c r="E51" s="86" t="s">
        <v>2</v>
      </c>
      <c r="F51" s="88"/>
    </row>
    <row r="52" spans="1:6" x14ac:dyDescent="0.2">
      <c r="A52" s="52" t="s">
        <v>70</v>
      </c>
      <c r="B52" s="4" t="s">
        <v>69</v>
      </c>
      <c r="C52" s="4" t="s">
        <v>90</v>
      </c>
      <c r="D52" s="87"/>
      <c r="E52" s="86" t="s">
        <v>2</v>
      </c>
      <c r="F52" s="88"/>
    </row>
    <row r="53" spans="1:6" x14ac:dyDescent="0.2">
      <c r="A53" s="52" t="s">
        <v>65</v>
      </c>
      <c r="B53" s="4" t="s">
        <v>69</v>
      </c>
      <c r="C53" s="4" t="s">
        <v>1</v>
      </c>
      <c r="D53" s="87"/>
      <c r="E53" s="86" t="s">
        <v>2</v>
      </c>
      <c r="F53" s="88"/>
    </row>
    <row r="54" spans="1:6" x14ac:dyDescent="0.2">
      <c r="A54" s="52" t="s">
        <v>89</v>
      </c>
      <c r="B54" s="4" t="s">
        <v>69</v>
      </c>
      <c r="C54" s="4" t="s">
        <v>75</v>
      </c>
      <c r="D54" s="87"/>
      <c r="E54" s="86" t="s">
        <v>2</v>
      </c>
      <c r="F54" s="88"/>
    </row>
    <row r="55" spans="1:6" x14ac:dyDescent="0.2">
      <c r="A55" s="52" t="s">
        <v>74</v>
      </c>
      <c r="B55" s="4" t="s">
        <v>69</v>
      </c>
      <c r="C55" s="4" t="s">
        <v>92</v>
      </c>
      <c r="D55" s="87"/>
      <c r="E55" s="86" t="s">
        <v>2</v>
      </c>
      <c r="F55" s="88"/>
    </row>
    <row r="56" spans="1:6" x14ac:dyDescent="0.2">
      <c r="A56" s="52" t="s">
        <v>66</v>
      </c>
      <c r="B56" s="4" t="s">
        <v>69</v>
      </c>
      <c r="C56" s="4" t="s">
        <v>3</v>
      </c>
      <c r="D56" s="87"/>
      <c r="E56" s="86" t="s">
        <v>2</v>
      </c>
      <c r="F56" s="88"/>
    </row>
    <row r="57" spans="1:6" x14ac:dyDescent="0.2">
      <c r="A57" s="52" t="s">
        <v>64</v>
      </c>
      <c r="B57" s="4" t="s">
        <v>69</v>
      </c>
      <c r="C57" s="4" t="s">
        <v>86</v>
      </c>
      <c r="D57" s="87"/>
      <c r="E57" s="86" t="s">
        <v>2</v>
      </c>
      <c r="F57" s="88"/>
    </row>
    <row r="58" spans="1:6" x14ac:dyDescent="0.2">
      <c r="A58" s="52" t="s">
        <v>71</v>
      </c>
      <c r="B58" s="4" t="s">
        <v>69</v>
      </c>
      <c r="C58" s="4" t="s">
        <v>68</v>
      </c>
      <c r="D58" s="87"/>
      <c r="E58" s="86" t="s">
        <v>2</v>
      </c>
      <c r="F58" s="88"/>
    </row>
    <row r="59" spans="1:6" ht="13.5" thickBot="1" x14ac:dyDescent="0.25">
      <c r="D59" s="89"/>
      <c r="E59" s="90"/>
      <c r="F59" s="91"/>
    </row>
    <row r="60" spans="1:6" s="10" customFormat="1" ht="15.75" x14ac:dyDescent="0.25">
      <c r="A60" s="25" t="s">
        <v>99</v>
      </c>
      <c r="D60" s="92"/>
      <c r="F60" s="25"/>
    </row>
    <row r="61" spans="1:6" x14ac:dyDescent="0.2">
      <c r="A61" s="52" t="s">
        <v>86</v>
      </c>
      <c r="B61" s="4" t="s">
        <v>69</v>
      </c>
      <c r="C61" s="4" t="s">
        <v>75</v>
      </c>
      <c r="D61" s="87" t="s">
        <v>85</v>
      </c>
      <c r="E61" s="86" t="s">
        <v>2</v>
      </c>
      <c r="F61" s="88" t="s">
        <v>85</v>
      </c>
    </row>
    <row r="62" spans="1:6" x14ac:dyDescent="0.2">
      <c r="A62" s="52" t="s">
        <v>83</v>
      </c>
      <c r="B62" s="4" t="s">
        <v>69</v>
      </c>
      <c r="C62" s="4" t="s">
        <v>89</v>
      </c>
      <c r="D62" s="87" t="s">
        <v>85</v>
      </c>
      <c r="E62" s="86" t="s">
        <v>2</v>
      </c>
      <c r="F62" s="88" t="s">
        <v>85</v>
      </c>
    </row>
    <row r="63" spans="1:6" x14ac:dyDescent="0.2">
      <c r="A63" s="52" t="s">
        <v>3</v>
      </c>
      <c r="B63" s="4" t="s">
        <v>69</v>
      </c>
      <c r="C63" s="4" t="s">
        <v>71</v>
      </c>
      <c r="D63" s="87" t="s">
        <v>85</v>
      </c>
      <c r="E63" s="86" t="s">
        <v>2</v>
      </c>
      <c r="F63" s="88" t="s">
        <v>85</v>
      </c>
    </row>
    <row r="64" spans="1:6" x14ac:dyDescent="0.2">
      <c r="A64" s="52" t="s">
        <v>91</v>
      </c>
      <c r="B64" s="4" t="s">
        <v>69</v>
      </c>
      <c r="C64" s="4" t="s">
        <v>64</v>
      </c>
      <c r="D64" s="87" t="s">
        <v>85</v>
      </c>
      <c r="E64" s="86" t="s">
        <v>2</v>
      </c>
      <c r="F64" s="88" t="s">
        <v>85</v>
      </c>
    </row>
    <row r="65" spans="1:6" x14ac:dyDescent="0.2">
      <c r="A65" s="52" t="s">
        <v>68</v>
      </c>
      <c r="B65" s="4" t="s">
        <v>69</v>
      </c>
      <c r="C65" s="4" t="s">
        <v>87</v>
      </c>
      <c r="D65" s="87" t="s">
        <v>85</v>
      </c>
      <c r="E65" s="86" t="s">
        <v>2</v>
      </c>
      <c r="F65" s="88" t="s">
        <v>85</v>
      </c>
    </row>
    <row r="66" spans="1:6" x14ac:dyDescent="0.2">
      <c r="A66" s="52" t="s">
        <v>90</v>
      </c>
      <c r="B66" s="4" t="s">
        <v>69</v>
      </c>
      <c r="C66" s="4" t="s">
        <v>65</v>
      </c>
      <c r="D66" s="87" t="s">
        <v>85</v>
      </c>
      <c r="E66" s="86" t="s">
        <v>2</v>
      </c>
      <c r="F66" s="88" t="s">
        <v>85</v>
      </c>
    </row>
    <row r="67" spans="1:6" x14ac:dyDescent="0.2">
      <c r="A67" s="52" t="s">
        <v>1</v>
      </c>
      <c r="B67" s="4" t="s">
        <v>69</v>
      </c>
      <c r="C67" s="4" t="s">
        <v>70</v>
      </c>
      <c r="D67" s="87" t="s">
        <v>85</v>
      </c>
      <c r="E67" s="86" t="s">
        <v>2</v>
      </c>
      <c r="F67" s="88" t="s">
        <v>85</v>
      </c>
    </row>
    <row r="68" spans="1:6" x14ac:dyDescent="0.2">
      <c r="A68" s="52" t="s">
        <v>74</v>
      </c>
      <c r="B68" s="4" t="s">
        <v>69</v>
      </c>
      <c r="C68" s="4" t="s">
        <v>67</v>
      </c>
      <c r="D68" s="87" t="s">
        <v>85</v>
      </c>
      <c r="E68" s="86" t="s">
        <v>2</v>
      </c>
      <c r="F68" s="88" t="s">
        <v>85</v>
      </c>
    </row>
    <row r="69" spans="1:6" x14ac:dyDescent="0.2">
      <c r="A69" s="52" t="s">
        <v>92</v>
      </c>
      <c r="B69" s="4" t="s">
        <v>69</v>
      </c>
      <c r="C69" s="4" t="s">
        <v>66</v>
      </c>
      <c r="D69" s="87" t="s">
        <v>85</v>
      </c>
      <c r="E69" s="86" t="s">
        <v>2</v>
      </c>
      <c r="F69" s="88" t="s">
        <v>85</v>
      </c>
    </row>
    <row r="70" spans="1:6" ht="13.5" thickBot="1" x14ac:dyDescent="0.25">
      <c r="D70" s="89"/>
      <c r="E70" s="90"/>
      <c r="F70" s="91"/>
    </row>
    <row r="71" spans="1:6" s="10" customFormat="1" ht="15.75" x14ac:dyDescent="0.25">
      <c r="A71" s="25" t="s">
        <v>100</v>
      </c>
      <c r="D71" s="92"/>
      <c r="F71" s="25"/>
    </row>
    <row r="72" spans="1:6" x14ac:dyDescent="0.2">
      <c r="A72" s="52" t="s">
        <v>75</v>
      </c>
      <c r="B72" s="4" t="s">
        <v>69</v>
      </c>
      <c r="C72" s="4" t="s">
        <v>91</v>
      </c>
      <c r="D72" s="87" t="s">
        <v>85</v>
      </c>
      <c r="E72" s="86" t="s">
        <v>2</v>
      </c>
      <c r="F72" s="88" t="s">
        <v>85</v>
      </c>
    </row>
    <row r="73" spans="1:6" x14ac:dyDescent="0.2">
      <c r="A73" s="52" t="s">
        <v>87</v>
      </c>
      <c r="B73" s="4" t="s">
        <v>69</v>
      </c>
      <c r="C73" s="4" t="s">
        <v>90</v>
      </c>
      <c r="D73" s="87" t="s">
        <v>85</v>
      </c>
      <c r="E73" s="86" t="s">
        <v>2</v>
      </c>
      <c r="F73" s="88" t="s">
        <v>85</v>
      </c>
    </row>
    <row r="74" spans="1:6" x14ac:dyDescent="0.2">
      <c r="A74" s="52" t="s">
        <v>67</v>
      </c>
      <c r="B74" s="4" t="s">
        <v>69</v>
      </c>
      <c r="C74" s="4" t="s">
        <v>68</v>
      </c>
      <c r="D74" s="87" t="s">
        <v>85</v>
      </c>
      <c r="E74" s="86" t="s">
        <v>2</v>
      </c>
      <c r="F74" s="88" t="s">
        <v>85</v>
      </c>
    </row>
    <row r="75" spans="1:6" x14ac:dyDescent="0.2">
      <c r="A75" s="52" t="s">
        <v>70</v>
      </c>
      <c r="B75" s="4" t="s">
        <v>69</v>
      </c>
      <c r="C75" s="4" t="s">
        <v>3</v>
      </c>
      <c r="D75" s="87" t="s">
        <v>85</v>
      </c>
      <c r="E75" s="86" t="s">
        <v>2</v>
      </c>
      <c r="F75" s="88" t="s">
        <v>85</v>
      </c>
    </row>
    <row r="76" spans="1:6" x14ac:dyDescent="0.2">
      <c r="A76" s="52" t="s">
        <v>65</v>
      </c>
      <c r="B76" s="4" t="s">
        <v>69</v>
      </c>
      <c r="C76" s="4" t="s">
        <v>83</v>
      </c>
      <c r="D76" s="87" t="s">
        <v>85</v>
      </c>
      <c r="E76" s="86" t="s">
        <v>2</v>
      </c>
      <c r="F76" s="88" t="s">
        <v>85</v>
      </c>
    </row>
    <row r="77" spans="1:6" x14ac:dyDescent="0.2">
      <c r="A77" s="52" t="s">
        <v>89</v>
      </c>
      <c r="B77" s="4" t="s">
        <v>69</v>
      </c>
      <c r="C77" s="4" t="s">
        <v>86</v>
      </c>
      <c r="D77" s="87" t="s">
        <v>85</v>
      </c>
      <c r="E77" s="86" t="s">
        <v>2</v>
      </c>
      <c r="F77" s="88" t="s">
        <v>85</v>
      </c>
    </row>
    <row r="78" spans="1:6" x14ac:dyDescent="0.2">
      <c r="A78" s="52" t="s">
        <v>66</v>
      </c>
      <c r="B78" s="4" t="s">
        <v>69</v>
      </c>
      <c r="C78" s="4" t="s">
        <v>74</v>
      </c>
      <c r="D78" s="87" t="s">
        <v>85</v>
      </c>
      <c r="E78" s="86" t="s">
        <v>2</v>
      </c>
      <c r="F78" s="88" t="s">
        <v>85</v>
      </c>
    </row>
    <row r="79" spans="1:6" x14ac:dyDescent="0.2">
      <c r="A79" s="52" t="s">
        <v>64</v>
      </c>
      <c r="B79" s="4" t="s">
        <v>69</v>
      </c>
      <c r="C79" s="4" t="s">
        <v>1</v>
      </c>
      <c r="D79" s="87" t="s">
        <v>85</v>
      </c>
      <c r="E79" s="86" t="s">
        <v>2</v>
      </c>
      <c r="F79" s="88" t="s">
        <v>85</v>
      </c>
    </row>
    <row r="80" spans="1:6" x14ac:dyDescent="0.2">
      <c r="A80" s="52" t="s">
        <v>71</v>
      </c>
      <c r="B80" s="4" t="s">
        <v>69</v>
      </c>
      <c r="C80" s="4" t="s">
        <v>92</v>
      </c>
      <c r="D80" s="87" t="s">
        <v>85</v>
      </c>
      <c r="E80" s="86" t="s">
        <v>2</v>
      </c>
      <c r="F80" s="88" t="s">
        <v>85</v>
      </c>
    </row>
    <row r="81" spans="1:6" ht="13.5" thickBot="1" x14ac:dyDescent="0.25">
      <c r="D81" s="89"/>
      <c r="E81" s="90"/>
      <c r="F81" s="91"/>
    </row>
    <row r="82" spans="1:6" s="10" customFormat="1" ht="15.75" x14ac:dyDescent="0.25">
      <c r="A82" s="25" t="s">
        <v>101</v>
      </c>
      <c r="D82" s="92"/>
      <c r="F82" s="25"/>
    </row>
    <row r="83" spans="1:6" x14ac:dyDescent="0.2">
      <c r="A83" s="52" t="s">
        <v>83</v>
      </c>
      <c r="B83" s="4" t="s">
        <v>69</v>
      </c>
      <c r="C83" s="4" t="s">
        <v>64</v>
      </c>
      <c r="D83" s="87" t="s">
        <v>85</v>
      </c>
      <c r="E83" s="86" t="s">
        <v>2</v>
      </c>
      <c r="F83" s="88" t="s">
        <v>85</v>
      </c>
    </row>
    <row r="84" spans="1:6" x14ac:dyDescent="0.2">
      <c r="A84" s="52" t="s">
        <v>3</v>
      </c>
      <c r="B84" s="4" t="s">
        <v>69</v>
      </c>
      <c r="C84" s="4" t="s">
        <v>67</v>
      </c>
      <c r="D84" s="87" t="s">
        <v>85</v>
      </c>
      <c r="E84" s="86" t="s">
        <v>2</v>
      </c>
      <c r="F84" s="88" t="s">
        <v>85</v>
      </c>
    </row>
    <row r="85" spans="1:6" x14ac:dyDescent="0.2">
      <c r="A85" s="52" t="s">
        <v>91</v>
      </c>
      <c r="B85" s="4" t="s">
        <v>69</v>
      </c>
      <c r="C85" s="4" t="s">
        <v>89</v>
      </c>
      <c r="D85" s="87" t="s">
        <v>85</v>
      </c>
      <c r="E85" s="86" t="s">
        <v>2</v>
      </c>
      <c r="F85" s="88" t="s">
        <v>85</v>
      </c>
    </row>
    <row r="86" spans="1:6" x14ac:dyDescent="0.2">
      <c r="A86" s="52" t="s">
        <v>68</v>
      </c>
      <c r="B86" s="4" t="s">
        <v>69</v>
      </c>
      <c r="C86" s="4" t="s">
        <v>86</v>
      </c>
      <c r="D86" s="87" t="s">
        <v>85</v>
      </c>
      <c r="E86" s="86" t="s">
        <v>2</v>
      </c>
      <c r="F86" s="88" t="s">
        <v>85</v>
      </c>
    </row>
    <row r="87" spans="1:6" x14ac:dyDescent="0.2">
      <c r="A87" s="52" t="s">
        <v>90</v>
      </c>
      <c r="B87" s="4" t="s">
        <v>69</v>
      </c>
      <c r="C87" s="4" t="s">
        <v>71</v>
      </c>
      <c r="D87" s="87" t="s">
        <v>85</v>
      </c>
      <c r="E87" s="86" t="s">
        <v>2</v>
      </c>
      <c r="F87" s="88" t="s">
        <v>85</v>
      </c>
    </row>
    <row r="88" spans="1:6" x14ac:dyDescent="0.2">
      <c r="A88" s="52" t="s">
        <v>1</v>
      </c>
      <c r="B88" s="4" t="s">
        <v>69</v>
      </c>
      <c r="C88" s="4" t="s">
        <v>75</v>
      </c>
      <c r="D88" s="87" t="s">
        <v>85</v>
      </c>
      <c r="E88" s="86" t="s">
        <v>2</v>
      </c>
      <c r="F88" s="88" t="s">
        <v>85</v>
      </c>
    </row>
    <row r="89" spans="1:6" x14ac:dyDescent="0.2">
      <c r="A89" s="52" t="s">
        <v>74</v>
      </c>
      <c r="B89" s="4" t="s">
        <v>69</v>
      </c>
      <c r="C89" s="4" t="s">
        <v>87</v>
      </c>
      <c r="D89" s="87" t="s">
        <v>85</v>
      </c>
      <c r="E89" s="86" t="s">
        <v>2</v>
      </c>
      <c r="F89" s="88" t="s">
        <v>85</v>
      </c>
    </row>
    <row r="90" spans="1:6" x14ac:dyDescent="0.2">
      <c r="A90" s="52" t="s">
        <v>66</v>
      </c>
      <c r="B90" s="4" t="s">
        <v>69</v>
      </c>
      <c r="C90" s="4" t="s">
        <v>70</v>
      </c>
      <c r="D90" s="87" t="s">
        <v>85</v>
      </c>
      <c r="E90" s="86" t="s">
        <v>2</v>
      </c>
      <c r="F90" s="88" t="s">
        <v>85</v>
      </c>
    </row>
    <row r="91" spans="1:6" x14ac:dyDescent="0.2">
      <c r="A91" s="52" t="s">
        <v>92</v>
      </c>
      <c r="B91" s="4" t="s">
        <v>69</v>
      </c>
      <c r="C91" s="4" t="s">
        <v>65</v>
      </c>
      <c r="D91" s="87" t="s">
        <v>85</v>
      </c>
      <c r="E91" s="86" t="s">
        <v>2</v>
      </c>
      <c r="F91" s="88" t="s">
        <v>85</v>
      </c>
    </row>
    <row r="92" spans="1:6" ht="13.5" thickBot="1" x14ac:dyDescent="0.25">
      <c r="D92" s="89"/>
      <c r="E92" s="90"/>
      <c r="F92" s="91"/>
    </row>
    <row r="93" spans="1:6" s="10" customFormat="1" ht="15.75" x14ac:dyDescent="0.25">
      <c r="A93" s="25" t="s">
        <v>102</v>
      </c>
      <c r="D93" s="92"/>
      <c r="F93" s="25"/>
    </row>
    <row r="94" spans="1:6" x14ac:dyDescent="0.2">
      <c r="A94" s="52" t="s">
        <v>86</v>
      </c>
      <c r="B94" s="4" t="s">
        <v>69</v>
      </c>
      <c r="C94" s="4" t="s">
        <v>91</v>
      </c>
      <c r="D94" s="87" t="s">
        <v>85</v>
      </c>
      <c r="E94" s="86" t="s">
        <v>2</v>
      </c>
      <c r="F94" s="88" t="s">
        <v>85</v>
      </c>
    </row>
    <row r="95" spans="1:6" x14ac:dyDescent="0.2">
      <c r="A95" s="52" t="s">
        <v>75</v>
      </c>
      <c r="B95" s="4" t="s">
        <v>69</v>
      </c>
      <c r="C95" s="4" t="s">
        <v>83</v>
      </c>
      <c r="D95" s="87" t="s">
        <v>85</v>
      </c>
      <c r="E95" s="86" t="s">
        <v>2</v>
      </c>
      <c r="F95" s="88" t="s">
        <v>85</v>
      </c>
    </row>
    <row r="96" spans="1:6" x14ac:dyDescent="0.2">
      <c r="A96" s="52" t="s">
        <v>87</v>
      </c>
      <c r="B96" s="4" t="s">
        <v>69</v>
      </c>
      <c r="C96" s="4" t="s">
        <v>1</v>
      </c>
      <c r="D96" s="87" t="s">
        <v>85</v>
      </c>
      <c r="E96" s="86" t="s">
        <v>2</v>
      </c>
      <c r="F96" s="88" t="s">
        <v>85</v>
      </c>
    </row>
    <row r="97" spans="1:6" x14ac:dyDescent="0.2">
      <c r="A97" s="52" t="s">
        <v>67</v>
      </c>
      <c r="B97" s="4" t="s">
        <v>69</v>
      </c>
      <c r="C97" s="4" t="s">
        <v>92</v>
      </c>
      <c r="D97" s="87" t="s">
        <v>85</v>
      </c>
      <c r="E97" s="86" t="s">
        <v>2</v>
      </c>
      <c r="F97" s="88" t="s">
        <v>85</v>
      </c>
    </row>
    <row r="98" spans="1:6" x14ac:dyDescent="0.2">
      <c r="A98" s="52" t="s">
        <v>70</v>
      </c>
      <c r="B98" s="4" t="s">
        <v>69</v>
      </c>
      <c r="C98" s="4" t="s">
        <v>74</v>
      </c>
      <c r="D98" s="87" t="s">
        <v>85</v>
      </c>
      <c r="E98" s="86" t="s">
        <v>2</v>
      </c>
      <c r="F98" s="88" t="s">
        <v>85</v>
      </c>
    </row>
    <row r="99" spans="1:6" x14ac:dyDescent="0.2">
      <c r="A99" s="52" t="s">
        <v>65</v>
      </c>
      <c r="B99" s="4" t="s">
        <v>69</v>
      </c>
      <c r="C99" s="4" t="s">
        <v>3</v>
      </c>
      <c r="D99" s="87" t="s">
        <v>85</v>
      </c>
      <c r="E99" s="86" t="s">
        <v>2</v>
      </c>
      <c r="F99" s="88" t="s">
        <v>85</v>
      </c>
    </row>
    <row r="100" spans="1:6" x14ac:dyDescent="0.2">
      <c r="A100" s="52" t="s">
        <v>89</v>
      </c>
      <c r="B100" s="4" t="s">
        <v>69</v>
      </c>
      <c r="C100" s="4" t="s">
        <v>68</v>
      </c>
      <c r="D100" s="87" t="s">
        <v>85</v>
      </c>
      <c r="E100" s="86" t="s">
        <v>2</v>
      </c>
      <c r="F100" s="88" t="s">
        <v>85</v>
      </c>
    </row>
    <row r="101" spans="1:6" x14ac:dyDescent="0.2">
      <c r="A101" s="52" t="s">
        <v>64</v>
      </c>
      <c r="B101" s="4" t="s">
        <v>69</v>
      </c>
      <c r="C101" s="4" t="s">
        <v>90</v>
      </c>
      <c r="D101" s="87" t="s">
        <v>85</v>
      </c>
      <c r="E101" s="86" t="s">
        <v>2</v>
      </c>
      <c r="F101" s="88" t="s">
        <v>85</v>
      </c>
    </row>
    <row r="102" spans="1:6" x14ac:dyDescent="0.2">
      <c r="A102" s="52" t="s">
        <v>71</v>
      </c>
      <c r="B102" s="4" t="s">
        <v>69</v>
      </c>
      <c r="C102" s="4" t="s">
        <v>66</v>
      </c>
      <c r="D102" s="87" t="s">
        <v>85</v>
      </c>
      <c r="E102" s="86" t="s">
        <v>2</v>
      </c>
      <c r="F102" s="88" t="s">
        <v>85</v>
      </c>
    </row>
    <row r="103" spans="1:6" ht="13.5" thickBot="1" x14ac:dyDescent="0.25">
      <c r="D103" s="89"/>
      <c r="E103" s="90"/>
      <c r="F103" s="91"/>
    </row>
    <row r="104" spans="1:6" s="10" customFormat="1" ht="15.75" x14ac:dyDescent="0.25">
      <c r="A104" s="25" t="s">
        <v>103</v>
      </c>
      <c r="D104" s="92"/>
      <c r="F104" s="25"/>
    </row>
    <row r="105" spans="1:6" x14ac:dyDescent="0.2">
      <c r="A105" s="52" t="s">
        <v>83</v>
      </c>
      <c r="B105" s="4" t="s">
        <v>69</v>
      </c>
      <c r="C105" s="4" t="s">
        <v>86</v>
      </c>
      <c r="D105" s="87" t="s">
        <v>85</v>
      </c>
      <c r="E105" s="86" t="s">
        <v>2</v>
      </c>
      <c r="F105" s="88" t="s">
        <v>85</v>
      </c>
    </row>
    <row r="106" spans="1:6" x14ac:dyDescent="0.2">
      <c r="A106" s="52" t="s">
        <v>3</v>
      </c>
      <c r="B106" s="4" t="s">
        <v>69</v>
      </c>
      <c r="C106" s="4" t="s">
        <v>87</v>
      </c>
      <c r="D106" s="87" t="s">
        <v>85</v>
      </c>
      <c r="E106" s="86" t="s">
        <v>2</v>
      </c>
      <c r="F106" s="88" t="s">
        <v>85</v>
      </c>
    </row>
    <row r="107" spans="1:6" x14ac:dyDescent="0.2">
      <c r="A107" s="52" t="s">
        <v>91</v>
      </c>
      <c r="B107" s="4" t="s">
        <v>69</v>
      </c>
      <c r="C107" s="4" t="s">
        <v>67</v>
      </c>
      <c r="D107" s="87" t="s">
        <v>85</v>
      </c>
      <c r="E107" s="86" t="s">
        <v>2</v>
      </c>
      <c r="F107" s="88" t="s">
        <v>85</v>
      </c>
    </row>
    <row r="108" spans="1:6" x14ac:dyDescent="0.2">
      <c r="A108" s="52" t="s">
        <v>68</v>
      </c>
      <c r="B108" s="4" t="s">
        <v>69</v>
      </c>
      <c r="C108" s="4" t="s">
        <v>64</v>
      </c>
      <c r="D108" s="87" t="s">
        <v>85</v>
      </c>
      <c r="E108" s="86" t="s">
        <v>2</v>
      </c>
      <c r="F108" s="88" t="s">
        <v>85</v>
      </c>
    </row>
    <row r="109" spans="1:6" x14ac:dyDescent="0.2">
      <c r="A109" s="52" t="s">
        <v>90</v>
      </c>
      <c r="B109" s="4" t="s">
        <v>69</v>
      </c>
      <c r="C109" s="4" t="s">
        <v>75</v>
      </c>
      <c r="D109" s="87" t="s">
        <v>85</v>
      </c>
      <c r="E109" s="86" t="s">
        <v>2</v>
      </c>
      <c r="F109" s="88" t="s">
        <v>85</v>
      </c>
    </row>
    <row r="110" spans="1:6" x14ac:dyDescent="0.2">
      <c r="A110" s="52" t="s">
        <v>1</v>
      </c>
      <c r="B110" s="4" t="s">
        <v>69</v>
      </c>
      <c r="C110" s="4" t="s">
        <v>89</v>
      </c>
      <c r="D110" s="87" t="s">
        <v>85</v>
      </c>
      <c r="E110" s="86" t="s">
        <v>2</v>
      </c>
      <c r="F110" s="88" t="s">
        <v>85</v>
      </c>
    </row>
    <row r="111" spans="1:6" x14ac:dyDescent="0.2">
      <c r="A111" s="52" t="s">
        <v>74</v>
      </c>
      <c r="B111" s="4" t="s">
        <v>69</v>
      </c>
      <c r="C111" s="4" t="s">
        <v>71</v>
      </c>
      <c r="D111" s="87" t="s">
        <v>85</v>
      </c>
      <c r="E111" s="86" t="s">
        <v>2</v>
      </c>
      <c r="F111" s="88" t="s">
        <v>85</v>
      </c>
    </row>
    <row r="112" spans="1:6" x14ac:dyDescent="0.2">
      <c r="A112" s="52" t="s">
        <v>66</v>
      </c>
      <c r="B112" s="4" t="s">
        <v>69</v>
      </c>
      <c r="C112" s="4" t="s">
        <v>65</v>
      </c>
      <c r="D112" s="87" t="s">
        <v>85</v>
      </c>
      <c r="E112" s="86" t="s">
        <v>2</v>
      </c>
      <c r="F112" s="88" t="s">
        <v>85</v>
      </c>
    </row>
    <row r="113" spans="1:6" x14ac:dyDescent="0.2">
      <c r="A113" s="52" t="s">
        <v>92</v>
      </c>
      <c r="B113" s="4" t="s">
        <v>69</v>
      </c>
      <c r="C113" s="4" t="s">
        <v>70</v>
      </c>
      <c r="D113" s="87" t="s">
        <v>85</v>
      </c>
      <c r="E113" s="86" t="s">
        <v>2</v>
      </c>
      <c r="F113" s="88" t="s">
        <v>85</v>
      </c>
    </row>
    <row r="114" spans="1:6" ht="13.5" thickBot="1" x14ac:dyDescent="0.25">
      <c r="D114" s="89"/>
      <c r="E114" s="90"/>
      <c r="F114" s="91"/>
    </row>
    <row r="115" spans="1:6" s="10" customFormat="1" ht="15.75" x14ac:dyDescent="0.25">
      <c r="A115" s="25" t="s">
        <v>104</v>
      </c>
      <c r="D115" s="92"/>
      <c r="F115" s="25"/>
    </row>
    <row r="116" spans="1:6" x14ac:dyDescent="0.2">
      <c r="A116" s="52" t="s">
        <v>86</v>
      </c>
      <c r="B116" s="4" t="s">
        <v>69</v>
      </c>
      <c r="C116" s="4" t="s">
        <v>3</v>
      </c>
      <c r="D116" s="87" t="s">
        <v>85</v>
      </c>
      <c r="E116" s="86" t="s">
        <v>2</v>
      </c>
      <c r="F116" s="88" t="s">
        <v>85</v>
      </c>
    </row>
    <row r="117" spans="1:6" x14ac:dyDescent="0.2">
      <c r="A117" s="52" t="s">
        <v>83</v>
      </c>
      <c r="B117" s="4" t="s">
        <v>69</v>
      </c>
      <c r="C117" s="4" t="s">
        <v>91</v>
      </c>
      <c r="D117" s="87" t="s">
        <v>85</v>
      </c>
      <c r="E117" s="86" t="s">
        <v>2</v>
      </c>
      <c r="F117" s="88" t="s">
        <v>85</v>
      </c>
    </row>
    <row r="118" spans="1:6" x14ac:dyDescent="0.2">
      <c r="A118" s="52" t="s">
        <v>75</v>
      </c>
      <c r="B118" s="4" t="s">
        <v>69</v>
      </c>
      <c r="C118" s="4" t="s">
        <v>68</v>
      </c>
      <c r="D118" s="87" t="s">
        <v>85</v>
      </c>
      <c r="E118" s="86" t="s">
        <v>2</v>
      </c>
      <c r="F118" s="88" t="s">
        <v>85</v>
      </c>
    </row>
    <row r="119" spans="1:6" x14ac:dyDescent="0.2">
      <c r="A119" s="52" t="s">
        <v>87</v>
      </c>
      <c r="B119" s="4" t="s">
        <v>69</v>
      </c>
      <c r="C119" s="4" t="s">
        <v>92</v>
      </c>
      <c r="D119" s="87" t="s">
        <v>85</v>
      </c>
      <c r="E119" s="86" t="s">
        <v>2</v>
      </c>
      <c r="F119" s="88" t="s">
        <v>85</v>
      </c>
    </row>
    <row r="120" spans="1:6" x14ac:dyDescent="0.2">
      <c r="A120" s="52" t="s">
        <v>67</v>
      </c>
      <c r="B120" s="4" t="s">
        <v>69</v>
      </c>
      <c r="C120" s="4" t="s">
        <v>1</v>
      </c>
      <c r="D120" s="87" t="s">
        <v>85</v>
      </c>
      <c r="E120" s="86" t="s">
        <v>2</v>
      </c>
      <c r="F120" s="88" t="s">
        <v>85</v>
      </c>
    </row>
    <row r="121" spans="1:6" x14ac:dyDescent="0.2">
      <c r="A121" s="52" t="s">
        <v>70</v>
      </c>
      <c r="B121" s="4" t="s">
        <v>69</v>
      </c>
      <c r="C121" s="4" t="s">
        <v>71</v>
      </c>
      <c r="D121" s="87" t="s">
        <v>85</v>
      </c>
      <c r="E121" s="86" t="s">
        <v>2</v>
      </c>
      <c r="F121" s="88" t="s">
        <v>85</v>
      </c>
    </row>
    <row r="122" spans="1:6" x14ac:dyDescent="0.2">
      <c r="A122" s="52" t="s">
        <v>65</v>
      </c>
      <c r="B122" s="4" t="s">
        <v>69</v>
      </c>
      <c r="C122" s="4" t="s">
        <v>74</v>
      </c>
      <c r="D122" s="87" t="s">
        <v>85</v>
      </c>
      <c r="E122" s="86" t="s">
        <v>2</v>
      </c>
      <c r="F122" s="88" t="s">
        <v>85</v>
      </c>
    </row>
    <row r="123" spans="1:6" x14ac:dyDescent="0.2">
      <c r="A123" s="52" t="s">
        <v>89</v>
      </c>
      <c r="B123" s="4" t="s">
        <v>69</v>
      </c>
      <c r="C123" s="4" t="s">
        <v>90</v>
      </c>
      <c r="D123" s="87" t="s">
        <v>85</v>
      </c>
      <c r="E123" s="86" t="s">
        <v>2</v>
      </c>
      <c r="F123" s="88" t="s">
        <v>85</v>
      </c>
    </row>
    <row r="124" spans="1:6" x14ac:dyDescent="0.2">
      <c r="A124" s="52" t="s">
        <v>64</v>
      </c>
      <c r="B124" s="4" t="s">
        <v>69</v>
      </c>
      <c r="C124" s="4" t="s">
        <v>66</v>
      </c>
      <c r="D124" s="87" t="s">
        <v>85</v>
      </c>
      <c r="E124" s="86" t="s">
        <v>2</v>
      </c>
      <c r="F124" s="88" t="s">
        <v>85</v>
      </c>
    </row>
    <row r="125" spans="1:6" ht="13.5" thickBot="1" x14ac:dyDescent="0.25">
      <c r="D125" s="89"/>
      <c r="E125" s="90"/>
      <c r="F125" s="91"/>
    </row>
    <row r="126" spans="1:6" s="10" customFormat="1" ht="15.75" x14ac:dyDescent="0.25">
      <c r="A126" s="25" t="s">
        <v>105</v>
      </c>
      <c r="D126" s="94"/>
      <c r="E126" s="2"/>
      <c r="F126" s="32"/>
    </row>
    <row r="127" spans="1:6" x14ac:dyDescent="0.2">
      <c r="A127" s="52" t="s">
        <v>3</v>
      </c>
      <c r="B127" s="4" t="s">
        <v>69</v>
      </c>
      <c r="C127" s="4" t="s">
        <v>89</v>
      </c>
      <c r="D127" s="87" t="s">
        <v>85</v>
      </c>
      <c r="E127" s="86" t="s">
        <v>2</v>
      </c>
      <c r="F127" s="88" t="s">
        <v>85</v>
      </c>
    </row>
    <row r="128" spans="1:6" x14ac:dyDescent="0.2">
      <c r="A128" s="52" t="s">
        <v>68</v>
      </c>
      <c r="B128" s="4" t="s">
        <v>69</v>
      </c>
      <c r="C128" s="4" t="s">
        <v>83</v>
      </c>
      <c r="D128" s="87" t="s">
        <v>85</v>
      </c>
      <c r="E128" s="86" t="s">
        <v>2</v>
      </c>
      <c r="F128" s="88" t="s">
        <v>85</v>
      </c>
    </row>
    <row r="129" spans="1:6" x14ac:dyDescent="0.2">
      <c r="A129" s="52" t="s">
        <v>90</v>
      </c>
      <c r="B129" s="4" t="s">
        <v>69</v>
      </c>
      <c r="C129" s="4" t="s">
        <v>67</v>
      </c>
      <c r="D129" s="87" t="s">
        <v>85</v>
      </c>
      <c r="E129" s="86" t="s">
        <v>2</v>
      </c>
      <c r="F129" s="88" t="s">
        <v>85</v>
      </c>
    </row>
    <row r="130" spans="1:6" x14ac:dyDescent="0.2">
      <c r="A130" s="52" t="s">
        <v>1</v>
      </c>
      <c r="B130" s="4" t="s">
        <v>69</v>
      </c>
      <c r="C130" s="4" t="s">
        <v>91</v>
      </c>
      <c r="D130" s="87" t="s">
        <v>85</v>
      </c>
      <c r="E130" s="86" t="s">
        <v>2</v>
      </c>
      <c r="F130" s="88" t="s">
        <v>85</v>
      </c>
    </row>
    <row r="131" spans="1:6" x14ac:dyDescent="0.2">
      <c r="A131" s="52" t="s">
        <v>70</v>
      </c>
      <c r="B131" s="4" t="s">
        <v>69</v>
      </c>
      <c r="C131" s="4" t="s">
        <v>64</v>
      </c>
      <c r="D131" s="87" t="s">
        <v>85</v>
      </c>
      <c r="E131" s="86" t="s">
        <v>2</v>
      </c>
      <c r="F131" s="88" t="s">
        <v>85</v>
      </c>
    </row>
    <row r="132" spans="1:6" x14ac:dyDescent="0.2">
      <c r="A132" s="52" t="s">
        <v>74</v>
      </c>
      <c r="B132" s="4" t="s">
        <v>69</v>
      </c>
      <c r="C132" s="4" t="s">
        <v>86</v>
      </c>
      <c r="D132" s="87" t="s">
        <v>85</v>
      </c>
      <c r="E132" s="86" t="s">
        <v>2</v>
      </c>
      <c r="F132" s="88" t="s">
        <v>85</v>
      </c>
    </row>
    <row r="133" spans="1:6" x14ac:dyDescent="0.2">
      <c r="A133" s="52" t="s">
        <v>66</v>
      </c>
      <c r="B133" s="4" t="s">
        <v>69</v>
      </c>
      <c r="C133" s="4" t="s">
        <v>87</v>
      </c>
      <c r="D133" s="87" t="s">
        <v>85</v>
      </c>
      <c r="E133" s="86" t="s">
        <v>2</v>
      </c>
      <c r="F133" s="88" t="s">
        <v>85</v>
      </c>
    </row>
    <row r="134" spans="1:6" x14ac:dyDescent="0.2">
      <c r="A134" s="52" t="s">
        <v>71</v>
      </c>
      <c r="B134" s="4" t="s">
        <v>69</v>
      </c>
      <c r="C134" s="4" t="s">
        <v>65</v>
      </c>
      <c r="D134" s="87" t="s">
        <v>85</v>
      </c>
      <c r="E134" s="86" t="s">
        <v>2</v>
      </c>
      <c r="F134" s="88" t="s">
        <v>85</v>
      </c>
    </row>
    <row r="135" spans="1:6" x14ac:dyDescent="0.2">
      <c r="A135" s="52" t="s">
        <v>92</v>
      </c>
      <c r="B135" s="4" t="s">
        <v>69</v>
      </c>
      <c r="C135" s="4" t="s">
        <v>75</v>
      </c>
      <c r="D135" s="87" t="s">
        <v>85</v>
      </c>
      <c r="E135" s="86" t="s">
        <v>2</v>
      </c>
      <c r="F135" s="88" t="s">
        <v>85</v>
      </c>
    </row>
    <row r="136" spans="1:6" ht="13.5" thickBot="1" x14ac:dyDescent="0.25">
      <c r="D136" s="89"/>
      <c r="E136" s="90"/>
      <c r="F136" s="91"/>
    </row>
    <row r="137" spans="1:6" s="10" customFormat="1" ht="15.75" x14ac:dyDescent="0.25">
      <c r="A137" s="25" t="s">
        <v>106</v>
      </c>
      <c r="D137" s="92"/>
      <c r="F137" s="25"/>
    </row>
    <row r="138" spans="1:6" x14ac:dyDescent="0.2">
      <c r="A138" s="52" t="s">
        <v>86</v>
      </c>
      <c r="B138" s="4" t="s">
        <v>69</v>
      </c>
      <c r="C138" s="4" t="s">
        <v>90</v>
      </c>
      <c r="D138" s="87" t="s">
        <v>85</v>
      </c>
      <c r="E138" s="86" t="s">
        <v>2</v>
      </c>
      <c r="F138" s="88" t="s">
        <v>85</v>
      </c>
    </row>
    <row r="139" spans="1:6" x14ac:dyDescent="0.2">
      <c r="A139" s="52" t="s">
        <v>83</v>
      </c>
      <c r="B139" s="4" t="s">
        <v>69</v>
      </c>
      <c r="C139" s="4" t="s">
        <v>1</v>
      </c>
      <c r="D139" s="87" t="s">
        <v>85</v>
      </c>
      <c r="E139" s="86" t="s">
        <v>2</v>
      </c>
      <c r="F139" s="88" t="s">
        <v>85</v>
      </c>
    </row>
    <row r="140" spans="1:6" x14ac:dyDescent="0.2">
      <c r="A140" s="52" t="s">
        <v>75</v>
      </c>
      <c r="B140" s="4" t="s">
        <v>69</v>
      </c>
      <c r="C140" s="4" t="s">
        <v>74</v>
      </c>
      <c r="D140" s="87" t="s">
        <v>85</v>
      </c>
      <c r="E140" s="86" t="s">
        <v>2</v>
      </c>
      <c r="F140" s="88" t="s">
        <v>85</v>
      </c>
    </row>
    <row r="141" spans="1:6" x14ac:dyDescent="0.2">
      <c r="A141" s="52" t="s">
        <v>91</v>
      </c>
      <c r="B141" s="4" t="s">
        <v>69</v>
      </c>
      <c r="C141" s="4" t="s">
        <v>68</v>
      </c>
      <c r="D141" s="87" t="s">
        <v>85</v>
      </c>
      <c r="E141" s="86" t="s">
        <v>2</v>
      </c>
      <c r="F141" s="88" t="s">
        <v>85</v>
      </c>
    </row>
    <row r="142" spans="1:6" x14ac:dyDescent="0.2">
      <c r="A142" s="52" t="s">
        <v>87</v>
      </c>
      <c r="B142" s="4" t="s">
        <v>69</v>
      </c>
      <c r="C142" s="4" t="s">
        <v>71</v>
      </c>
      <c r="D142" s="87" t="s">
        <v>85</v>
      </c>
      <c r="E142" s="86" t="s">
        <v>2</v>
      </c>
      <c r="F142" s="88" t="s">
        <v>85</v>
      </c>
    </row>
    <row r="143" spans="1:6" x14ac:dyDescent="0.2">
      <c r="A143" s="52" t="s">
        <v>67</v>
      </c>
      <c r="B143" s="4" t="s">
        <v>69</v>
      </c>
      <c r="C143" s="4" t="s">
        <v>66</v>
      </c>
      <c r="D143" s="87" t="s">
        <v>85</v>
      </c>
      <c r="E143" s="86" t="s">
        <v>2</v>
      </c>
      <c r="F143" s="88" t="s">
        <v>85</v>
      </c>
    </row>
    <row r="144" spans="1:6" x14ac:dyDescent="0.2">
      <c r="A144" s="52" t="s">
        <v>65</v>
      </c>
      <c r="B144" s="4" t="s">
        <v>69</v>
      </c>
      <c r="C144" s="4" t="s">
        <v>70</v>
      </c>
      <c r="D144" s="87" t="s">
        <v>85</v>
      </c>
      <c r="E144" s="86" t="s">
        <v>2</v>
      </c>
      <c r="F144" s="88" t="s">
        <v>85</v>
      </c>
    </row>
    <row r="145" spans="1:6" x14ac:dyDescent="0.2">
      <c r="A145" s="52" t="s">
        <v>89</v>
      </c>
      <c r="B145" s="4" t="s">
        <v>69</v>
      </c>
      <c r="C145" s="4" t="s">
        <v>92</v>
      </c>
      <c r="D145" s="87" t="s">
        <v>85</v>
      </c>
      <c r="E145" s="86" t="s">
        <v>2</v>
      </c>
      <c r="F145" s="88" t="s">
        <v>85</v>
      </c>
    </row>
    <row r="146" spans="1:6" x14ac:dyDescent="0.2">
      <c r="A146" s="52" t="s">
        <v>64</v>
      </c>
      <c r="B146" s="4" t="s">
        <v>69</v>
      </c>
      <c r="C146" s="4" t="s">
        <v>3</v>
      </c>
      <c r="D146" s="87" t="s">
        <v>85</v>
      </c>
      <c r="E146" s="86" t="s">
        <v>2</v>
      </c>
      <c r="F146" s="88" t="s">
        <v>85</v>
      </c>
    </row>
    <row r="147" spans="1:6" ht="13.5" thickBot="1" x14ac:dyDescent="0.25">
      <c r="D147" s="89"/>
      <c r="E147" s="90"/>
      <c r="F147" s="91"/>
    </row>
    <row r="148" spans="1:6" s="10" customFormat="1" ht="15.75" x14ac:dyDescent="0.25">
      <c r="A148" s="25" t="s">
        <v>107</v>
      </c>
      <c r="D148" s="92"/>
      <c r="F148" s="25"/>
    </row>
    <row r="149" spans="1:6" x14ac:dyDescent="0.2">
      <c r="A149" s="52" t="s">
        <v>3</v>
      </c>
      <c r="B149" s="4" t="s">
        <v>69</v>
      </c>
      <c r="C149" s="4" t="s">
        <v>83</v>
      </c>
      <c r="D149" s="87" t="s">
        <v>85</v>
      </c>
      <c r="E149" s="86" t="s">
        <v>2</v>
      </c>
      <c r="F149" s="88" t="s">
        <v>85</v>
      </c>
    </row>
    <row r="150" spans="1:6" x14ac:dyDescent="0.2">
      <c r="A150" s="52" t="s">
        <v>90</v>
      </c>
      <c r="B150" s="4" t="s">
        <v>69</v>
      </c>
      <c r="C150" s="4" t="s">
        <v>91</v>
      </c>
      <c r="D150" s="87" t="s">
        <v>85</v>
      </c>
      <c r="E150" s="86" t="s">
        <v>2</v>
      </c>
      <c r="F150" s="88" t="s">
        <v>85</v>
      </c>
    </row>
    <row r="151" spans="1:6" x14ac:dyDescent="0.2">
      <c r="A151" s="52" t="s">
        <v>1</v>
      </c>
      <c r="B151" s="4" t="s">
        <v>69</v>
      </c>
      <c r="C151" s="4" t="s">
        <v>68</v>
      </c>
      <c r="D151" s="87" t="s">
        <v>85</v>
      </c>
      <c r="E151" s="86" t="s">
        <v>2</v>
      </c>
      <c r="F151" s="88" t="s">
        <v>85</v>
      </c>
    </row>
    <row r="152" spans="1:6" x14ac:dyDescent="0.2">
      <c r="A152" s="52" t="s">
        <v>70</v>
      </c>
      <c r="B152" s="4" t="s">
        <v>69</v>
      </c>
      <c r="C152" s="4" t="s">
        <v>75</v>
      </c>
      <c r="D152" s="87" t="s">
        <v>85</v>
      </c>
      <c r="E152" s="86" t="s">
        <v>2</v>
      </c>
      <c r="F152" s="88" t="s">
        <v>85</v>
      </c>
    </row>
    <row r="153" spans="1:6" x14ac:dyDescent="0.2">
      <c r="A153" s="52" t="s">
        <v>65</v>
      </c>
      <c r="B153" s="4" t="s">
        <v>69</v>
      </c>
      <c r="C153" s="4" t="s">
        <v>87</v>
      </c>
      <c r="D153" s="87" t="s">
        <v>85</v>
      </c>
      <c r="E153" s="86" t="s">
        <v>2</v>
      </c>
      <c r="F153" s="88" t="s">
        <v>85</v>
      </c>
    </row>
    <row r="154" spans="1:6" x14ac:dyDescent="0.2">
      <c r="A154" s="52" t="s">
        <v>74</v>
      </c>
      <c r="B154" s="4" t="s">
        <v>69</v>
      </c>
      <c r="C154" s="4" t="s">
        <v>64</v>
      </c>
      <c r="D154" s="87" t="s">
        <v>85</v>
      </c>
      <c r="E154" s="86" t="s">
        <v>2</v>
      </c>
      <c r="F154" s="88" t="s">
        <v>85</v>
      </c>
    </row>
    <row r="155" spans="1:6" x14ac:dyDescent="0.2">
      <c r="A155" s="52" t="s">
        <v>66</v>
      </c>
      <c r="B155" s="4" t="s">
        <v>69</v>
      </c>
      <c r="C155" s="4" t="s">
        <v>89</v>
      </c>
      <c r="D155" s="87" t="s">
        <v>85</v>
      </c>
      <c r="E155" s="86" t="s">
        <v>2</v>
      </c>
      <c r="F155" s="88" t="s">
        <v>85</v>
      </c>
    </row>
    <row r="156" spans="1:6" x14ac:dyDescent="0.2">
      <c r="A156" s="52" t="s">
        <v>71</v>
      </c>
      <c r="B156" s="4" t="s">
        <v>69</v>
      </c>
      <c r="C156" s="4" t="s">
        <v>67</v>
      </c>
      <c r="D156" s="87" t="s">
        <v>85</v>
      </c>
      <c r="E156" s="86" t="s">
        <v>2</v>
      </c>
      <c r="F156" s="88" t="s">
        <v>85</v>
      </c>
    </row>
    <row r="157" spans="1:6" x14ac:dyDescent="0.2">
      <c r="A157" s="52" t="s">
        <v>92</v>
      </c>
      <c r="B157" s="4" t="s">
        <v>69</v>
      </c>
      <c r="C157" s="4" t="s">
        <v>86</v>
      </c>
      <c r="D157" s="87" t="s">
        <v>85</v>
      </c>
      <c r="E157" s="86" t="s">
        <v>2</v>
      </c>
      <c r="F157" s="88" t="s">
        <v>85</v>
      </c>
    </row>
    <row r="158" spans="1:6" ht="13.5" thickBot="1" x14ac:dyDescent="0.25">
      <c r="D158" s="89"/>
      <c r="E158" s="90"/>
      <c r="F158" s="91"/>
    </row>
    <row r="159" spans="1:6" s="10" customFormat="1" ht="15.75" x14ac:dyDescent="0.25">
      <c r="A159" s="25" t="s">
        <v>108</v>
      </c>
      <c r="D159" s="92"/>
      <c r="F159" s="25"/>
    </row>
    <row r="160" spans="1:6" x14ac:dyDescent="0.2">
      <c r="A160" s="52" t="s">
        <v>86</v>
      </c>
      <c r="B160" s="4" t="s">
        <v>69</v>
      </c>
      <c r="C160" s="4" t="s">
        <v>1</v>
      </c>
      <c r="D160" s="87" t="s">
        <v>85</v>
      </c>
      <c r="E160" s="86" t="s">
        <v>2</v>
      </c>
      <c r="F160" s="88" t="s">
        <v>85</v>
      </c>
    </row>
    <row r="161" spans="1:6" x14ac:dyDescent="0.2">
      <c r="A161" s="52" t="s">
        <v>83</v>
      </c>
      <c r="B161" s="4" t="s">
        <v>69</v>
      </c>
      <c r="C161" s="4" t="s">
        <v>74</v>
      </c>
      <c r="D161" s="87" t="s">
        <v>85</v>
      </c>
      <c r="E161" s="86" t="s">
        <v>2</v>
      </c>
      <c r="F161" s="88" t="s">
        <v>85</v>
      </c>
    </row>
    <row r="162" spans="1:6" x14ac:dyDescent="0.2">
      <c r="A162" s="52" t="s">
        <v>75</v>
      </c>
      <c r="B162" s="4" t="s">
        <v>69</v>
      </c>
      <c r="C162" s="4" t="s">
        <v>66</v>
      </c>
      <c r="D162" s="87" t="s">
        <v>85</v>
      </c>
      <c r="E162" s="86" t="s">
        <v>2</v>
      </c>
      <c r="F162" s="88" t="s">
        <v>85</v>
      </c>
    </row>
    <row r="163" spans="1:6" x14ac:dyDescent="0.2">
      <c r="A163" s="52" t="s">
        <v>91</v>
      </c>
      <c r="B163" s="4" t="s">
        <v>69</v>
      </c>
      <c r="C163" s="4" t="s">
        <v>3</v>
      </c>
      <c r="D163" s="87" t="s">
        <v>85</v>
      </c>
      <c r="E163" s="86" t="s">
        <v>2</v>
      </c>
      <c r="F163" s="88" t="s">
        <v>85</v>
      </c>
    </row>
    <row r="164" spans="1:6" x14ac:dyDescent="0.2">
      <c r="A164" s="52" t="s">
        <v>87</v>
      </c>
      <c r="B164" s="4" t="s">
        <v>69</v>
      </c>
      <c r="C164" s="4" t="s">
        <v>70</v>
      </c>
      <c r="D164" s="87" t="s">
        <v>85</v>
      </c>
      <c r="E164" s="86" t="s">
        <v>2</v>
      </c>
      <c r="F164" s="88" t="s">
        <v>85</v>
      </c>
    </row>
    <row r="165" spans="1:6" x14ac:dyDescent="0.2">
      <c r="A165" s="52" t="s">
        <v>67</v>
      </c>
      <c r="B165" s="4" t="s">
        <v>69</v>
      </c>
      <c r="C165" s="4" t="s">
        <v>65</v>
      </c>
      <c r="D165" s="87" t="s">
        <v>85</v>
      </c>
      <c r="E165" s="86" t="s">
        <v>2</v>
      </c>
      <c r="F165" s="88" t="s">
        <v>85</v>
      </c>
    </row>
    <row r="166" spans="1:6" x14ac:dyDescent="0.2">
      <c r="A166" s="52" t="s">
        <v>68</v>
      </c>
      <c r="B166" s="4" t="s">
        <v>69</v>
      </c>
      <c r="C166" s="4" t="s">
        <v>90</v>
      </c>
      <c r="D166" s="87" t="s">
        <v>85</v>
      </c>
      <c r="E166" s="86" t="s">
        <v>2</v>
      </c>
      <c r="F166" s="88" t="s">
        <v>85</v>
      </c>
    </row>
    <row r="167" spans="1:6" x14ac:dyDescent="0.2">
      <c r="A167" s="52" t="s">
        <v>89</v>
      </c>
      <c r="B167" s="4" t="s">
        <v>69</v>
      </c>
      <c r="C167" s="4" t="s">
        <v>71</v>
      </c>
      <c r="D167" s="87" t="s">
        <v>85</v>
      </c>
      <c r="E167" s="86" t="s">
        <v>2</v>
      </c>
      <c r="F167" s="88" t="s">
        <v>85</v>
      </c>
    </row>
    <row r="168" spans="1:6" x14ac:dyDescent="0.2">
      <c r="A168" s="52" t="s">
        <v>64</v>
      </c>
      <c r="B168" s="4" t="s">
        <v>69</v>
      </c>
      <c r="C168" s="4" t="s">
        <v>92</v>
      </c>
      <c r="D168" s="87" t="s">
        <v>85</v>
      </c>
      <c r="E168" s="86" t="s">
        <v>2</v>
      </c>
      <c r="F168" s="88" t="s">
        <v>85</v>
      </c>
    </row>
    <row r="169" spans="1:6" ht="13.5" thickBot="1" x14ac:dyDescent="0.25">
      <c r="D169" s="89"/>
      <c r="E169" s="90"/>
      <c r="F169" s="91"/>
    </row>
    <row r="170" spans="1:6" s="10" customFormat="1" ht="15.75" x14ac:dyDescent="0.25">
      <c r="A170" s="25" t="s">
        <v>109</v>
      </c>
      <c r="D170" s="92"/>
      <c r="F170" s="25"/>
    </row>
    <row r="171" spans="1:6" x14ac:dyDescent="0.2">
      <c r="A171" s="52" t="s">
        <v>3</v>
      </c>
      <c r="B171" s="4" t="s">
        <v>69</v>
      </c>
      <c r="C171" s="4" t="s">
        <v>1</v>
      </c>
      <c r="D171" s="87" t="s">
        <v>85</v>
      </c>
      <c r="E171" s="86" t="s">
        <v>2</v>
      </c>
      <c r="F171" s="88" t="s">
        <v>85</v>
      </c>
    </row>
    <row r="172" spans="1:6" x14ac:dyDescent="0.2">
      <c r="A172" s="52" t="s">
        <v>87</v>
      </c>
      <c r="B172" s="4" t="s">
        <v>69</v>
      </c>
      <c r="C172" s="4" t="s">
        <v>67</v>
      </c>
      <c r="D172" s="87" t="s">
        <v>85</v>
      </c>
      <c r="E172" s="86" t="s">
        <v>2</v>
      </c>
      <c r="F172" s="88" t="s">
        <v>85</v>
      </c>
    </row>
    <row r="173" spans="1:6" x14ac:dyDescent="0.2">
      <c r="A173" s="52" t="s">
        <v>90</v>
      </c>
      <c r="B173" s="4" t="s">
        <v>69</v>
      </c>
      <c r="C173" s="4" t="s">
        <v>83</v>
      </c>
      <c r="D173" s="87" t="s">
        <v>85</v>
      </c>
      <c r="E173" s="86" t="s">
        <v>2</v>
      </c>
      <c r="F173" s="88" t="s">
        <v>85</v>
      </c>
    </row>
    <row r="174" spans="1:6" x14ac:dyDescent="0.2">
      <c r="A174" s="52" t="s">
        <v>70</v>
      </c>
      <c r="B174" s="4" t="s">
        <v>69</v>
      </c>
      <c r="C174" s="4" t="s">
        <v>86</v>
      </c>
      <c r="D174" s="87" t="s">
        <v>85</v>
      </c>
      <c r="E174" s="86" t="s">
        <v>2</v>
      </c>
      <c r="F174" s="88" t="s">
        <v>85</v>
      </c>
    </row>
    <row r="175" spans="1:6" x14ac:dyDescent="0.2">
      <c r="A175" s="52" t="s">
        <v>65</v>
      </c>
      <c r="B175" s="4" t="s">
        <v>69</v>
      </c>
      <c r="C175" s="4" t="s">
        <v>64</v>
      </c>
      <c r="D175" s="87" t="s">
        <v>85</v>
      </c>
      <c r="E175" s="86" t="s">
        <v>2</v>
      </c>
      <c r="F175" s="88" t="s">
        <v>85</v>
      </c>
    </row>
    <row r="176" spans="1:6" x14ac:dyDescent="0.2">
      <c r="A176" s="52" t="s">
        <v>74</v>
      </c>
      <c r="B176" s="4" t="s">
        <v>69</v>
      </c>
      <c r="C176" s="4" t="s">
        <v>89</v>
      </c>
      <c r="D176" s="87" t="s">
        <v>85</v>
      </c>
      <c r="E176" s="86" t="s">
        <v>2</v>
      </c>
      <c r="F176" s="88" t="s">
        <v>85</v>
      </c>
    </row>
    <row r="177" spans="1:6" x14ac:dyDescent="0.2">
      <c r="A177" s="52" t="s">
        <v>66</v>
      </c>
      <c r="B177" s="4" t="s">
        <v>69</v>
      </c>
      <c r="C177" s="4" t="s">
        <v>91</v>
      </c>
      <c r="D177" s="87" t="s">
        <v>85</v>
      </c>
      <c r="E177" s="86" t="s">
        <v>2</v>
      </c>
      <c r="F177" s="88" t="s">
        <v>85</v>
      </c>
    </row>
    <row r="178" spans="1:6" x14ac:dyDescent="0.2">
      <c r="A178" s="52" t="s">
        <v>71</v>
      </c>
      <c r="B178" s="4" t="s">
        <v>69</v>
      </c>
      <c r="C178" s="4" t="s">
        <v>75</v>
      </c>
      <c r="D178" s="87" t="s">
        <v>85</v>
      </c>
      <c r="E178" s="86" t="s">
        <v>2</v>
      </c>
      <c r="F178" s="88" t="s">
        <v>85</v>
      </c>
    </row>
    <row r="179" spans="1:6" x14ac:dyDescent="0.2">
      <c r="A179" s="52" t="s">
        <v>92</v>
      </c>
      <c r="B179" s="4" t="s">
        <v>69</v>
      </c>
      <c r="C179" s="4" t="s">
        <v>68</v>
      </c>
      <c r="D179" s="87" t="s">
        <v>85</v>
      </c>
      <c r="E179" s="86" t="s">
        <v>2</v>
      </c>
      <c r="F179" s="88" t="s">
        <v>85</v>
      </c>
    </row>
    <row r="180" spans="1:6" ht="13.5" thickBot="1" x14ac:dyDescent="0.25">
      <c r="D180" s="89"/>
      <c r="E180" s="90"/>
      <c r="F180" s="91"/>
    </row>
    <row r="181" spans="1:6" s="10" customFormat="1" ht="15.75" x14ac:dyDescent="0.25">
      <c r="A181" s="25" t="s">
        <v>110</v>
      </c>
      <c r="D181" s="92"/>
      <c r="F181" s="25"/>
    </row>
    <row r="182" spans="1:6" x14ac:dyDescent="0.2">
      <c r="A182" s="52" t="s">
        <v>86</v>
      </c>
      <c r="B182" s="4" t="s">
        <v>69</v>
      </c>
      <c r="C182" s="4" t="s">
        <v>66</v>
      </c>
      <c r="D182" s="87" t="s">
        <v>85</v>
      </c>
      <c r="E182" s="86" t="s">
        <v>2</v>
      </c>
      <c r="F182" s="88" t="s">
        <v>85</v>
      </c>
    </row>
    <row r="183" spans="1:6" x14ac:dyDescent="0.2">
      <c r="A183" s="52" t="s">
        <v>83</v>
      </c>
      <c r="B183" s="4" t="s">
        <v>69</v>
      </c>
      <c r="C183" s="4" t="s">
        <v>92</v>
      </c>
      <c r="D183" s="87" t="s">
        <v>85</v>
      </c>
      <c r="E183" s="86" t="s">
        <v>2</v>
      </c>
      <c r="F183" s="88" t="s">
        <v>85</v>
      </c>
    </row>
    <row r="184" spans="1:6" x14ac:dyDescent="0.2">
      <c r="A184" s="52" t="s">
        <v>75</v>
      </c>
      <c r="B184" s="4" t="s">
        <v>69</v>
      </c>
      <c r="C184" s="4" t="s">
        <v>65</v>
      </c>
      <c r="D184" s="87" t="s">
        <v>85</v>
      </c>
      <c r="E184" s="86" t="s">
        <v>2</v>
      </c>
      <c r="F184" s="88" t="s">
        <v>85</v>
      </c>
    </row>
    <row r="185" spans="1:6" x14ac:dyDescent="0.2">
      <c r="A185" s="52" t="s">
        <v>91</v>
      </c>
      <c r="B185" s="4" t="s">
        <v>69</v>
      </c>
      <c r="C185" s="4" t="s">
        <v>74</v>
      </c>
      <c r="D185" s="87" t="s">
        <v>85</v>
      </c>
      <c r="E185" s="86" t="s">
        <v>2</v>
      </c>
      <c r="F185" s="88" t="s">
        <v>85</v>
      </c>
    </row>
    <row r="186" spans="1:6" x14ac:dyDescent="0.2">
      <c r="A186" s="52" t="s">
        <v>67</v>
      </c>
      <c r="B186" s="4" t="s">
        <v>69</v>
      </c>
      <c r="C186" s="4" t="s">
        <v>70</v>
      </c>
      <c r="D186" s="87" t="s">
        <v>85</v>
      </c>
      <c r="E186" s="86" t="s">
        <v>2</v>
      </c>
      <c r="F186" s="88" t="s">
        <v>85</v>
      </c>
    </row>
    <row r="187" spans="1:6" x14ac:dyDescent="0.2">
      <c r="A187" s="52" t="s">
        <v>68</v>
      </c>
      <c r="B187" s="4" t="s">
        <v>69</v>
      </c>
      <c r="C187" s="4" t="s">
        <v>3</v>
      </c>
      <c r="D187" s="87" t="s">
        <v>85</v>
      </c>
      <c r="E187" s="86" t="s">
        <v>2</v>
      </c>
      <c r="F187" s="88" t="s">
        <v>85</v>
      </c>
    </row>
    <row r="188" spans="1:6" x14ac:dyDescent="0.2">
      <c r="A188" s="52" t="s">
        <v>1</v>
      </c>
      <c r="B188" s="4" t="s">
        <v>69</v>
      </c>
      <c r="C188" s="4" t="s">
        <v>90</v>
      </c>
      <c r="D188" s="87" t="s">
        <v>85</v>
      </c>
      <c r="E188" s="86" t="s">
        <v>2</v>
      </c>
      <c r="F188" s="88" t="s">
        <v>85</v>
      </c>
    </row>
    <row r="189" spans="1:6" x14ac:dyDescent="0.2">
      <c r="A189" s="52" t="s">
        <v>89</v>
      </c>
      <c r="B189" s="4" t="s">
        <v>69</v>
      </c>
      <c r="C189" s="4" t="s">
        <v>87</v>
      </c>
      <c r="D189" s="87" t="s">
        <v>85</v>
      </c>
      <c r="E189" s="86" t="s">
        <v>2</v>
      </c>
      <c r="F189" s="88" t="s">
        <v>85</v>
      </c>
    </row>
    <row r="190" spans="1:6" x14ac:dyDescent="0.2">
      <c r="A190" s="52" t="s">
        <v>64</v>
      </c>
      <c r="B190" s="4" t="s">
        <v>69</v>
      </c>
      <c r="C190" s="4" t="s">
        <v>71</v>
      </c>
      <c r="D190" s="87" t="s">
        <v>85</v>
      </c>
      <c r="E190" s="86" t="s">
        <v>2</v>
      </c>
      <c r="F190" s="88" t="s">
        <v>85</v>
      </c>
    </row>
    <row r="191" spans="1:6" ht="13.5" thickBot="1" x14ac:dyDescent="0.25">
      <c r="D191" s="89"/>
      <c r="E191" s="90"/>
      <c r="F191" s="91"/>
    </row>
    <row r="192" spans="1:6" s="10" customFormat="1" ht="15.75" x14ac:dyDescent="0.25">
      <c r="A192" s="25" t="s">
        <v>111</v>
      </c>
      <c r="D192" s="92"/>
      <c r="F192" s="25"/>
    </row>
    <row r="193" spans="1:6" x14ac:dyDescent="0.2">
      <c r="A193" s="52" t="s">
        <v>86</v>
      </c>
      <c r="B193" s="4" t="s">
        <v>69</v>
      </c>
      <c r="C193" s="4" t="s">
        <v>67</v>
      </c>
      <c r="D193" s="87"/>
      <c r="E193" s="86" t="s">
        <v>2</v>
      </c>
      <c r="F193" s="88"/>
    </row>
    <row r="194" spans="1:6" x14ac:dyDescent="0.2">
      <c r="A194" s="52" t="s">
        <v>83</v>
      </c>
      <c r="B194" s="4" t="s">
        <v>69</v>
      </c>
      <c r="C194" s="4" t="s">
        <v>70</v>
      </c>
      <c r="D194" s="87"/>
      <c r="E194" s="86" t="s">
        <v>2</v>
      </c>
      <c r="F194" s="88"/>
    </row>
    <row r="195" spans="1:6" x14ac:dyDescent="0.2">
      <c r="A195" s="52" t="s">
        <v>75</v>
      </c>
      <c r="B195" s="4" t="s">
        <v>69</v>
      </c>
      <c r="C195" s="4" t="s">
        <v>3</v>
      </c>
      <c r="D195" s="87"/>
      <c r="E195" s="86" t="s">
        <v>2</v>
      </c>
      <c r="F195" s="88"/>
    </row>
    <row r="196" spans="1:6" x14ac:dyDescent="0.2">
      <c r="A196" s="52" t="s">
        <v>91</v>
      </c>
      <c r="B196" s="4" t="s">
        <v>69</v>
      </c>
      <c r="C196" s="4" t="s">
        <v>71</v>
      </c>
      <c r="D196" s="87"/>
      <c r="E196" s="86" t="s">
        <v>2</v>
      </c>
      <c r="F196" s="88"/>
    </row>
    <row r="197" spans="1:6" x14ac:dyDescent="0.2">
      <c r="A197" s="52" t="s">
        <v>68</v>
      </c>
      <c r="B197" s="4" t="s">
        <v>69</v>
      </c>
      <c r="C197" s="4" t="s">
        <v>74</v>
      </c>
      <c r="D197" s="87"/>
      <c r="E197" s="86" t="s">
        <v>2</v>
      </c>
      <c r="F197" s="88"/>
    </row>
    <row r="198" spans="1:6" x14ac:dyDescent="0.2">
      <c r="A198" s="52" t="s">
        <v>90</v>
      </c>
      <c r="B198" s="4" t="s">
        <v>69</v>
      </c>
      <c r="C198" s="4" t="s">
        <v>66</v>
      </c>
      <c r="D198" s="87"/>
      <c r="E198" s="86" t="s">
        <v>2</v>
      </c>
      <c r="F198" s="88"/>
    </row>
    <row r="199" spans="1:6" x14ac:dyDescent="0.2">
      <c r="A199" s="52" t="s">
        <v>1</v>
      </c>
      <c r="B199" s="4" t="s">
        <v>69</v>
      </c>
      <c r="C199" s="4" t="s">
        <v>92</v>
      </c>
      <c r="D199" s="87"/>
      <c r="E199" s="86" t="s">
        <v>2</v>
      </c>
      <c r="F199" s="88"/>
    </row>
    <row r="200" spans="1:6" x14ac:dyDescent="0.2">
      <c r="A200" s="52" t="s">
        <v>89</v>
      </c>
      <c r="B200" s="4" t="s">
        <v>69</v>
      </c>
      <c r="C200" s="4" t="s">
        <v>65</v>
      </c>
      <c r="D200" s="87"/>
      <c r="E200" s="86" t="s">
        <v>2</v>
      </c>
      <c r="F200" s="88"/>
    </row>
    <row r="201" spans="1:6" x14ac:dyDescent="0.2">
      <c r="A201" s="52" t="s">
        <v>64</v>
      </c>
      <c r="B201" s="4" t="s">
        <v>69</v>
      </c>
      <c r="C201" s="4" t="s">
        <v>87</v>
      </c>
      <c r="D201" s="87"/>
      <c r="E201" s="86" t="s">
        <v>2</v>
      </c>
      <c r="F201" s="88"/>
    </row>
    <row r="202" spans="1:6" ht="13.5" thickBot="1" x14ac:dyDescent="0.25">
      <c r="D202" s="89"/>
      <c r="E202" s="90"/>
      <c r="F202" s="91"/>
    </row>
    <row r="203" spans="1:6" s="10" customFormat="1" ht="15.75" x14ac:dyDescent="0.25">
      <c r="A203" s="25" t="s">
        <v>112</v>
      </c>
      <c r="D203" s="92"/>
      <c r="F203" s="25"/>
    </row>
    <row r="204" spans="1:6" x14ac:dyDescent="0.2">
      <c r="A204" s="52" t="s">
        <v>3</v>
      </c>
      <c r="B204" s="4" t="s">
        <v>69</v>
      </c>
      <c r="C204" s="4" t="s">
        <v>90</v>
      </c>
      <c r="D204" s="87"/>
      <c r="E204" s="86" t="s">
        <v>2</v>
      </c>
      <c r="F204" s="88"/>
    </row>
    <row r="205" spans="1:6" x14ac:dyDescent="0.2">
      <c r="A205" s="52" t="s">
        <v>87</v>
      </c>
      <c r="B205" s="4" t="s">
        <v>69</v>
      </c>
      <c r="C205" s="4" t="s">
        <v>75</v>
      </c>
      <c r="D205" s="87" t="s">
        <v>85</v>
      </c>
      <c r="E205" s="86" t="s">
        <v>2</v>
      </c>
      <c r="F205" s="88" t="s">
        <v>85</v>
      </c>
    </row>
    <row r="206" spans="1:6" x14ac:dyDescent="0.2">
      <c r="A206" s="52" t="s">
        <v>67</v>
      </c>
      <c r="B206" s="4" t="s">
        <v>69</v>
      </c>
      <c r="C206" s="4" t="s">
        <v>64</v>
      </c>
      <c r="D206" s="87" t="s">
        <v>85</v>
      </c>
      <c r="E206" s="86" t="s">
        <v>2</v>
      </c>
      <c r="F206" s="88" t="s">
        <v>85</v>
      </c>
    </row>
    <row r="207" spans="1:6" x14ac:dyDescent="0.2">
      <c r="A207" s="52" t="s">
        <v>70</v>
      </c>
      <c r="B207" s="4" t="s">
        <v>69</v>
      </c>
      <c r="C207" s="4" t="s">
        <v>89</v>
      </c>
      <c r="D207" s="87" t="s">
        <v>85</v>
      </c>
      <c r="E207" s="86" t="s">
        <v>2</v>
      </c>
      <c r="F207" s="88" t="s">
        <v>85</v>
      </c>
    </row>
    <row r="208" spans="1:6" x14ac:dyDescent="0.2">
      <c r="A208" s="52" t="s">
        <v>65</v>
      </c>
      <c r="B208" s="4" t="s">
        <v>69</v>
      </c>
      <c r="C208" s="4" t="s">
        <v>86</v>
      </c>
      <c r="D208" s="87" t="s">
        <v>85</v>
      </c>
      <c r="E208" s="86" t="s">
        <v>2</v>
      </c>
      <c r="F208" s="88" t="s">
        <v>85</v>
      </c>
    </row>
    <row r="209" spans="1:6" x14ac:dyDescent="0.2">
      <c r="A209" s="52" t="s">
        <v>74</v>
      </c>
      <c r="B209" s="4" t="s">
        <v>69</v>
      </c>
      <c r="C209" s="4" t="s">
        <v>1</v>
      </c>
      <c r="D209" s="87" t="s">
        <v>85</v>
      </c>
      <c r="E209" s="86" t="s">
        <v>2</v>
      </c>
      <c r="F209" s="88" t="s">
        <v>85</v>
      </c>
    </row>
    <row r="210" spans="1:6" x14ac:dyDescent="0.2">
      <c r="A210" s="52" t="s">
        <v>66</v>
      </c>
      <c r="B210" s="4" t="s">
        <v>69</v>
      </c>
      <c r="C210" s="4" t="s">
        <v>68</v>
      </c>
      <c r="D210" s="87" t="s">
        <v>85</v>
      </c>
      <c r="E210" s="86" t="s">
        <v>2</v>
      </c>
      <c r="F210" s="88" t="s">
        <v>85</v>
      </c>
    </row>
    <row r="211" spans="1:6" x14ac:dyDescent="0.2">
      <c r="A211" s="52" t="s">
        <v>71</v>
      </c>
      <c r="B211" s="4" t="s">
        <v>69</v>
      </c>
      <c r="C211" s="4" t="s">
        <v>83</v>
      </c>
      <c r="D211" s="87" t="s">
        <v>85</v>
      </c>
      <c r="E211" s="86" t="s">
        <v>2</v>
      </c>
      <c r="F211" s="88" t="s">
        <v>85</v>
      </c>
    </row>
    <row r="212" spans="1:6" x14ac:dyDescent="0.2">
      <c r="A212" s="52" t="s">
        <v>92</v>
      </c>
      <c r="B212" s="4" t="s">
        <v>69</v>
      </c>
      <c r="C212" s="4" t="s">
        <v>91</v>
      </c>
      <c r="D212" s="87" t="s">
        <v>85</v>
      </c>
      <c r="E212" s="86" t="s">
        <v>2</v>
      </c>
      <c r="F212" s="88" t="s">
        <v>85</v>
      </c>
    </row>
    <row r="213" spans="1:6" ht="13.5" thickBot="1" x14ac:dyDescent="0.25">
      <c r="D213" s="89"/>
      <c r="E213" s="90"/>
      <c r="F213" s="91"/>
    </row>
    <row r="214" spans="1:6" s="10" customFormat="1" ht="15.75" x14ac:dyDescent="0.25">
      <c r="A214" s="25" t="s">
        <v>113</v>
      </c>
      <c r="D214" s="92"/>
      <c r="F214" s="25"/>
    </row>
    <row r="215" spans="1:6" x14ac:dyDescent="0.2">
      <c r="A215" s="52" t="s">
        <v>86</v>
      </c>
      <c r="B215" s="4" t="s">
        <v>69</v>
      </c>
      <c r="C215" s="4" t="s">
        <v>71</v>
      </c>
      <c r="D215" s="87"/>
      <c r="E215" s="86" t="s">
        <v>2</v>
      </c>
      <c r="F215" s="88"/>
    </row>
    <row r="216" spans="1:6" x14ac:dyDescent="0.2">
      <c r="A216" s="52" t="s">
        <v>83</v>
      </c>
      <c r="B216" s="4" t="s">
        <v>69</v>
      </c>
      <c r="C216" s="4" t="s">
        <v>87</v>
      </c>
      <c r="D216" s="87" t="s">
        <v>85</v>
      </c>
      <c r="E216" s="86" t="s">
        <v>2</v>
      </c>
      <c r="F216" s="88" t="s">
        <v>85</v>
      </c>
    </row>
    <row r="217" spans="1:6" x14ac:dyDescent="0.2">
      <c r="A217" s="52" t="s">
        <v>3</v>
      </c>
      <c r="B217" s="4" t="s">
        <v>69</v>
      </c>
      <c r="C217" s="4" t="s">
        <v>92</v>
      </c>
      <c r="D217" s="87" t="s">
        <v>85</v>
      </c>
      <c r="E217" s="86" t="s">
        <v>2</v>
      </c>
      <c r="F217" s="88" t="s">
        <v>85</v>
      </c>
    </row>
    <row r="218" spans="1:6" x14ac:dyDescent="0.2">
      <c r="A218" s="52" t="s">
        <v>75</v>
      </c>
      <c r="B218" s="4" t="s">
        <v>69</v>
      </c>
      <c r="C218" s="4" t="s">
        <v>64</v>
      </c>
      <c r="D218" s="87" t="s">
        <v>85</v>
      </c>
      <c r="E218" s="86" t="s">
        <v>2</v>
      </c>
      <c r="F218" s="88" t="s">
        <v>85</v>
      </c>
    </row>
    <row r="219" spans="1:6" x14ac:dyDescent="0.2">
      <c r="A219" s="52" t="s">
        <v>91</v>
      </c>
      <c r="B219" s="4" t="s">
        <v>69</v>
      </c>
      <c r="C219" s="4" t="s">
        <v>70</v>
      </c>
      <c r="D219" s="87" t="s">
        <v>85</v>
      </c>
      <c r="E219" s="86" t="s">
        <v>2</v>
      </c>
      <c r="F219" s="88" t="s">
        <v>85</v>
      </c>
    </row>
    <row r="220" spans="1:6" x14ac:dyDescent="0.2">
      <c r="A220" s="52" t="s">
        <v>68</v>
      </c>
      <c r="B220" s="4" t="s">
        <v>69</v>
      </c>
      <c r="C220" s="4" t="s">
        <v>65</v>
      </c>
      <c r="D220" s="87" t="s">
        <v>85</v>
      </c>
      <c r="E220" s="86" t="s">
        <v>2</v>
      </c>
      <c r="F220" s="88" t="s">
        <v>85</v>
      </c>
    </row>
    <row r="221" spans="1:6" x14ac:dyDescent="0.2">
      <c r="A221" s="52" t="s">
        <v>90</v>
      </c>
      <c r="B221" s="4" t="s">
        <v>69</v>
      </c>
      <c r="C221" s="4" t="s">
        <v>74</v>
      </c>
      <c r="D221" s="87" t="s">
        <v>85</v>
      </c>
      <c r="E221" s="86" t="s">
        <v>2</v>
      </c>
      <c r="F221" s="88" t="s">
        <v>85</v>
      </c>
    </row>
    <row r="222" spans="1:6" x14ac:dyDescent="0.2">
      <c r="A222" s="52" t="s">
        <v>1</v>
      </c>
      <c r="B222" s="4" t="s">
        <v>69</v>
      </c>
      <c r="C222" s="4" t="s">
        <v>66</v>
      </c>
      <c r="D222" s="87" t="s">
        <v>85</v>
      </c>
      <c r="E222" s="86" t="s">
        <v>2</v>
      </c>
      <c r="F222" s="88" t="s">
        <v>85</v>
      </c>
    </row>
    <row r="223" spans="1:6" x14ac:dyDescent="0.2">
      <c r="A223" s="52" t="s">
        <v>89</v>
      </c>
      <c r="B223" s="4" t="s">
        <v>69</v>
      </c>
      <c r="C223" s="4" t="s">
        <v>67</v>
      </c>
      <c r="D223" s="87" t="s">
        <v>85</v>
      </c>
      <c r="E223" s="86" t="s">
        <v>2</v>
      </c>
      <c r="F223" s="88" t="s">
        <v>85</v>
      </c>
    </row>
    <row r="224" spans="1:6" ht="13.5" thickBot="1" x14ac:dyDescent="0.25">
      <c r="D224" s="89"/>
      <c r="E224" s="90"/>
      <c r="F224" s="91"/>
    </row>
    <row r="225" spans="1:6" s="10" customFormat="1" ht="15.75" x14ac:dyDescent="0.25">
      <c r="A225" s="25" t="s">
        <v>114</v>
      </c>
      <c r="D225" s="92"/>
      <c r="F225" s="25"/>
    </row>
    <row r="226" spans="1:6" x14ac:dyDescent="0.2">
      <c r="A226" s="52" t="s">
        <v>87</v>
      </c>
      <c r="B226" s="4" t="s">
        <v>69</v>
      </c>
      <c r="C226" s="4" t="s">
        <v>86</v>
      </c>
      <c r="D226" s="87"/>
      <c r="E226" s="86" t="s">
        <v>2</v>
      </c>
      <c r="F226" s="88"/>
    </row>
    <row r="227" spans="1:6" x14ac:dyDescent="0.2">
      <c r="A227" s="52" t="s">
        <v>67</v>
      </c>
      <c r="B227" s="4" t="s">
        <v>69</v>
      </c>
      <c r="C227" s="4" t="s">
        <v>75</v>
      </c>
      <c r="D227" s="87" t="s">
        <v>85</v>
      </c>
      <c r="E227" s="86" t="s">
        <v>2</v>
      </c>
      <c r="F227" s="88" t="s">
        <v>85</v>
      </c>
    </row>
    <row r="228" spans="1:6" x14ac:dyDescent="0.2">
      <c r="A228" s="52" t="s">
        <v>70</v>
      </c>
      <c r="B228" s="4" t="s">
        <v>69</v>
      </c>
      <c r="C228" s="4" t="s">
        <v>68</v>
      </c>
      <c r="D228" s="87" t="s">
        <v>85</v>
      </c>
      <c r="E228" s="86" t="s">
        <v>2</v>
      </c>
      <c r="F228" s="88" t="s">
        <v>85</v>
      </c>
    </row>
    <row r="229" spans="1:6" x14ac:dyDescent="0.2">
      <c r="A229" s="52" t="s">
        <v>65</v>
      </c>
      <c r="B229" s="4" t="s">
        <v>69</v>
      </c>
      <c r="C229" s="4" t="s">
        <v>91</v>
      </c>
      <c r="D229" s="87" t="s">
        <v>85</v>
      </c>
      <c r="E229" s="86" t="s">
        <v>2</v>
      </c>
      <c r="F229" s="88" t="s">
        <v>85</v>
      </c>
    </row>
    <row r="230" spans="1:6" x14ac:dyDescent="0.2">
      <c r="A230" s="52" t="s">
        <v>74</v>
      </c>
      <c r="B230" s="4" t="s">
        <v>69</v>
      </c>
      <c r="C230" s="4" t="s">
        <v>3</v>
      </c>
      <c r="D230" s="87" t="s">
        <v>85</v>
      </c>
      <c r="E230" s="86" t="s">
        <v>2</v>
      </c>
      <c r="F230" s="88" t="s">
        <v>85</v>
      </c>
    </row>
    <row r="231" spans="1:6" x14ac:dyDescent="0.2">
      <c r="A231" s="52" t="s">
        <v>66</v>
      </c>
      <c r="B231" s="4" t="s">
        <v>69</v>
      </c>
      <c r="C231" s="4" t="s">
        <v>83</v>
      </c>
      <c r="D231" s="87" t="s">
        <v>85</v>
      </c>
      <c r="E231" s="86" t="s">
        <v>2</v>
      </c>
      <c r="F231" s="88" t="s">
        <v>85</v>
      </c>
    </row>
    <row r="232" spans="1:6" x14ac:dyDescent="0.2">
      <c r="A232" s="52" t="s">
        <v>64</v>
      </c>
      <c r="B232" s="4" t="s">
        <v>69</v>
      </c>
      <c r="C232" s="4" t="s">
        <v>89</v>
      </c>
      <c r="D232" s="87" t="s">
        <v>85</v>
      </c>
      <c r="E232" s="86" t="s">
        <v>2</v>
      </c>
      <c r="F232" s="88" t="s">
        <v>85</v>
      </c>
    </row>
    <row r="233" spans="1:6" x14ac:dyDescent="0.2">
      <c r="A233" s="52" t="s">
        <v>71</v>
      </c>
      <c r="B233" s="4" t="s">
        <v>69</v>
      </c>
      <c r="C233" s="4" t="s">
        <v>1</v>
      </c>
      <c r="D233" s="87" t="s">
        <v>85</v>
      </c>
      <c r="E233" s="86" t="s">
        <v>2</v>
      </c>
      <c r="F233" s="88" t="s">
        <v>85</v>
      </c>
    </row>
    <row r="234" spans="1:6" x14ac:dyDescent="0.2">
      <c r="A234" s="52" t="s">
        <v>92</v>
      </c>
      <c r="B234" s="4" t="s">
        <v>69</v>
      </c>
      <c r="C234" s="4" t="s">
        <v>90</v>
      </c>
      <c r="D234" s="87" t="s">
        <v>85</v>
      </c>
      <c r="E234" s="86" t="s">
        <v>2</v>
      </c>
      <c r="F234" s="88" t="s">
        <v>85</v>
      </c>
    </row>
    <row r="235" spans="1:6" ht="13.5" thickBot="1" x14ac:dyDescent="0.25">
      <c r="D235" s="89"/>
      <c r="E235" s="90"/>
      <c r="F235" s="91"/>
    </row>
    <row r="236" spans="1:6" s="10" customFormat="1" ht="15.75" x14ac:dyDescent="0.25">
      <c r="A236" s="25" t="s">
        <v>115</v>
      </c>
      <c r="D236" s="92"/>
      <c r="F236" s="25"/>
    </row>
    <row r="237" spans="1:6" x14ac:dyDescent="0.2">
      <c r="A237" s="52" t="s">
        <v>86</v>
      </c>
      <c r="B237" s="4" t="s">
        <v>69</v>
      </c>
      <c r="C237" s="4" t="s">
        <v>64</v>
      </c>
      <c r="D237" s="87"/>
      <c r="E237" s="86" t="s">
        <v>2</v>
      </c>
      <c r="F237" s="88"/>
    </row>
    <row r="238" spans="1:6" x14ac:dyDescent="0.2">
      <c r="A238" s="52" t="s">
        <v>83</v>
      </c>
      <c r="B238" s="4" t="s">
        <v>69</v>
      </c>
      <c r="C238" s="4" t="s">
        <v>67</v>
      </c>
      <c r="D238" s="87" t="s">
        <v>85</v>
      </c>
      <c r="E238" s="86" t="s">
        <v>2</v>
      </c>
      <c r="F238" s="88" t="s">
        <v>85</v>
      </c>
    </row>
    <row r="239" spans="1:6" x14ac:dyDescent="0.2">
      <c r="A239" s="52" t="s">
        <v>3</v>
      </c>
      <c r="B239" s="4" t="s">
        <v>69</v>
      </c>
      <c r="C239" s="4" t="s">
        <v>66</v>
      </c>
      <c r="D239" s="87" t="s">
        <v>85</v>
      </c>
      <c r="E239" s="86" t="s">
        <v>2</v>
      </c>
      <c r="F239" s="88" t="s">
        <v>85</v>
      </c>
    </row>
    <row r="240" spans="1:6" x14ac:dyDescent="0.2">
      <c r="A240" s="52" t="s">
        <v>75</v>
      </c>
      <c r="B240" s="4" t="s">
        <v>69</v>
      </c>
      <c r="C240" s="4" t="s">
        <v>89</v>
      </c>
      <c r="D240" s="87" t="s">
        <v>85</v>
      </c>
      <c r="E240" s="86" t="s">
        <v>2</v>
      </c>
      <c r="F240" s="88" t="s">
        <v>85</v>
      </c>
    </row>
    <row r="241" spans="1:6" x14ac:dyDescent="0.2">
      <c r="A241" s="52" t="s">
        <v>91</v>
      </c>
      <c r="B241" s="4" t="s">
        <v>69</v>
      </c>
      <c r="C241" s="4" t="s">
        <v>87</v>
      </c>
      <c r="D241" s="87" t="s">
        <v>85</v>
      </c>
      <c r="E241" s="86" t="s">
        <v>2</v>
      </c>
      <c r="F241" s="88" t="s">
        <v>85</v>
      </c>
    </row>
    <row r="242" spans="1:6" x14ac:dyDescent="0.2">
      <c r="A242" s="52" t="s">
        <v>68</v>
      </c>
      <c r="B242" s="4" t="s">
        <v>69</v>
      </c>
      <c r="C242" s="4" t="s">
        <v>71</v>
      </c>
      <c r="D242" s="87" t="s">
        <v>85</v>
      </c>
      <c r="E242" s="86" t="s">
        <v>2</v>
      </c>
      <c r="F242" s="88" t="s">
        <v>85</v>
      </c>
    </row>
    <row r="243" spans="1:6" x14ac:dyDescent="0.2">
      <c r="A243" s="52" t="s">
        <v>90</v>
      </c>
      <c r="B243" s="4" t="s">
        <v>69</v>
      </c>
      <c r="C243" s="4" t="s">
        <v>70</v>
      </c>
      <c r="D243" s="87" t="s">
        <v>85</v>
      </c>
      <c r="E243" s="86" t="s">
        <v>2</v>
      </c>
      <c r="F243" s="88" t="s">
        <v>85</v>
      </c>
    </row>
    <row r="244" spans="1:6" x14ac:dyDescent="0.2">
      <c r="A244" s="52" t="s">
        <v>1</v>
      </c>
      <c r="B244" s="4" t="s">
        <v>69</v>
      </c>
      <c r="C244" s="4" t="s">
        <v>65</v>
      </c>
      <c r="D244" s="87" t="s">
        <v>85</v>
      </c>
      <c r="E244" s="86" t="s">
        <v>2</v>
      </c>
      <c r="F244" s="88" t="s">
        <v>85</v>
      </c>
    </row>
    <row r="245" spans="1:6" x14ac:dyDescent="0.2">
      <c r="A245" s="52" t="s">
        <v>92</v>
      </c>
      <c r="B245" s="4" t="s">
        <v>69</v>
      </c>
      <c r="C245" s="4" t="s">
        <v>74</v>
      </c>
      <c r="D245" s="87" t="s">
        <v>85</v>
      </c>
      <c r="E245" s="86" t="s">
        <v>2</v>
      </c>
      <c r="F245" s="88" t="s">
        <v>85</v>
      </c>
    </row>
    <row r="246" spans="1:6" ht="13.5" thickBot="1" x14ac:dyDescent="0.25">
      <c r="D246" s="89"/>
      <c r="E246" s="90"/>
      <c r="F246" s="91"/>
    </row>
    <row r="247" spans="1:6" s="10" customFormat="1" ht="15.75" x14ac:dyDescent="0.25">
      <c r="A247" s="25" t="s">
        <v>116</v>
      </c>
      <c r="D247" s="92"/>
      <c r="F247" s="25"/>
    </row>
    <row r="248" spans="1:6" x14ac:dyDescent="0.2">
      <c r="A248" s="52" t="s">
        <v>75</v>
      </c>
      <c r="B248" s="4" t="s">
        <v>69</v>
      </c>
      <c r="C248" s="4" t="s">
        <v>86</v>
      </c>
      <c r="D248" s="87"/>
      <c r="E248" s="86" t="s">
        <v>2</v>
      </c>
      <c r="F248" s="88"/>
    </row>
    <row r="249" spans="1:6" x14ac:dyDescent="0.2">
      <c r="A249" s="52" t="s">
        <v>87</v>
      </c>
      <c r="B249" s="4" t="s">
        <v>69</v>
      </c>
      <c r="C249" s="4" t="s">
        <v>68</v>
      </c>
      <c r="D249" s="87" t="s">
        <v>85</v>
      </c>
      <c r="E249" s="86" t="s">
        <v>2</v>
      </c>
      <c r="F249" s="88" t="s">
        <v>85</v>
      </c>
    </row>
    <row r="250" spans="1:6" x14ac:dyDescent="0.2">
      <c r="A250" s="52" t="s">
        <v>67</v>
      </c>
      <c r="B250" s="4" t="s">
        <v>69</v>
      </c>
      <c r="C250" s="4" t="s">
        <v>74</v>
      </c>
      <c r="D250" s="87" t="s">
        <v>85</v>
      </c>
      <c r="E250" s="86" t="s">
        <v>2</v>
      </c>
      <c r="F250" s="88" t="s">
        <v>85</v>
      </c>
    </row>
    <row r="251" spans="1:6" x14ac:dyDescent="0.2">
      <c r="A251" s="52" t="s">
        <v>70</v>
      </c>
      <c r="B251" s="4" t="s">
        <v>69</v>
      </c>
      <c r="C251" s="4" t="s">
        <v>1</v>
      </c>
      <c r="D251" s="87" t="s">
        <v>85</v>
      </c>
      <c r="E251" s="86" t="s">
        <v>2</v>
      </c>
      <c r="F251" s="88" t="s">
        <v>85</v>
      </c>
    </row>
    <row r="252" spans="1:6" x14ac:dyDescent="0.2">
      <c r="A252" s="52" t="s">
        <v>65</v>
      </c>
      <c r="B252" s="4" t="s">
        <v>69</v>
      </c>
      <c r="C252" s="4" t="s">
        <v>90</v>
      </c>
      <c r="D252" s="87" t="s">
        <v>85</v>
      </c>
      <c r="E252" s="86" t="s">
        <v>2</v>
      </c>
      <c r="F252" s="88" t="s">
        <v>85</v>
      </c>
    </row>
    <row r="253" spans="1:6" x14ac:dyDescent="0.2">
      <c r="A253" s="52" t="s">
        <v>89</v>
      </c>
      <c r="B253" s="4" t="s">
        <v>69</v>
      </c>
      <c r="C253" s="4" t="s">
        <v>83</v>
      </c>
      <c r="D253" s="87" t="s">
        <v>85</v>
      </c>
      <c r="E253" s="86" t="s">
        <v>2</v>
      </c>
      <c r="F253" s="88" t="s">
        <v>85</v>
      </c>
    </row>
    <row r="254" spans="1:6" x14ac:dyDescent="0.2">
      <c r="A254" s="52" t="s">
        <v>66</v>
      </c>
      <c r="B254" s="4" t="s">
        <v>69</v>
      </c>
      <c r="C254" s="4" t="s">
        <v>92</v>
      </c>
      <c r="D254" s="87" t="s">
        <v>85</v>
      </c>
      <c r="E254" s="86" t="s">
        <v>2</v>
      </c>
      <c r="F254" s="88" t="s">
        <v>85</v>
      </c>
    </row>
    <row r="255" spans="1:6" x14ac:dyDescent="0.2">
      <c r="A255" s="52" t="s">
        <v>64</v>
      </c>
      <c r="B255" s="4" t="s">
        <v>69</v>
      </c>
      <c r="C255" s="4" t="s">
        <v>91</v>
      </c>
      <c r="D255" s="87" t="s">
        <v>85</v>
      </c>
      <c r="E255" s="86" t="s">
        <v>2</v>
      </c>
      <c r="F255" s="88" t="s">
        <v>85</v>
      </c>
    </row>
    <row r="256" spans="1:6" x14ac:dyDescent="0.2">
      <c r="A256" s="52" t="s">
        <v>71</v>
      </c>
      <c r="B256" s="4" t="s">
        <v>69</v>
      </c>
      <c r="C256" s="4" t="s">
        <v>3</v>
      </c>
      <c r="D256" s="87" t="s">
        <v>85</v>
      </c>
      <c r="E256" s="86" t="s">
        <v>2</v>
      </c>
      <c r="F256" s="88" t="s">
        <v>85</v>
      </c>
    </row>
    <row r="257" spans="1:6" ht="13.5" thickBot="1" x14ac:dyDescent="0.25">
      <c r="D257" s="89"/>
      <c r="E257" s="90"/>
      <c r="F257" s="91"/>
    </row>
    <row r="258" spans="1:6" s="10" customFormat="1" ht="15.75" x14ac:dyDescent="0.25">
      <c r="A258" s="25" t="s">
        <v>117</v>
      </c>
      <c r="D258" s="92"/>
      <c r="F258" s="25"/>
    </row>
    <row r="259" spans="1:6" x14ac:dyDescent="0.2">
      <c r="A259" s="52" t="s">
        <v>86</v>
      </c>
      <c r="B259" s="4" t="s">
        <v>69</v>
      </c>
      <c r="C259" s="4" t="s">
        <v>89</v>
      </c>
      <c r="D259" s="87"/>
      <c r="E259" s="86" t="s">
        <v>2</v>
      </c>
      <c r="F259" s="88"/>
    </row>
    <row r="260" spans="1:6" x14ac:dyDescent="0.2">
      <c r="A260" s="52" t="s">
        <v>83</v>
      </c>
      <c r="B260" s="4" t="s">
        <v>69</v>
      </c>
      <c r="C260" s="4" t="s">
        <v>65</v>
      </c>
      <c r="D260" s="87" t="s">
        <v>85</v>
      </c>
      <c r="E260" s="86" t="s">
        <v>2</v>
      </c>
      <c r="F260" s="88" t="s">
        <v>85</v>
      </c>
    </row>
    <row r="261" spans="1:6" x14ac:dyDescent="0.2">
      <c r="A261" s="52" t="s">
        <v>3</v>
      </c>
      <c r="B261" s="4" t="s">
        <v>69</v>
      </c>
      <c r="C261" s="4" t="s">
        <v>70</v>
      </c>
      <c r="D261" s="87" t="s">
        <v>85</v>
      </c>
      <c r="E261" s="86" t="s">
        <v>2</v>
      </c>
      <c r="F261" s="88" t="s">
        <v>85</v>
      </c>
    </row>
    <row r="262" spans="1:6" x14ac:dyDescent="0.2">
      <c r="A262" s="52" t="s">
        <v>91</v>
      </c>
      <c r="B262" s="4" t="s">
        <v>69</v>
      </c>
      <c r="C262" s="4" t="s">
        <v>75</v>
      </c>
      <c r="D262" s="87" t="s">
        <v>85</v>
      </c>
      <c r="E262" s="86" t="s">
        <v>2</v>
      </c>
      <c r="F262" s="88" t="s">
        <v>85</v>
      </c>
    </row>
    <row r="263" spans="1:6" x14ac:dyDescent="0.2">
      <c r="A263" s="52" t="s">
        <v>68</v>
      </c>
      <c r="B263" s="4" t="s">
        <v>69</v>
      </c>
      <c r="C263" s="4" t="s">
        <v>67</v>
      </c>
      <c r="D263" s="87" t="s">
        <v>85</v>
      </c>
      <c r="E263" s="86" t="s">
        <v>2</v>
      </c>
      <c r="F263" s="88" t="s">
        <v>85</v>
      </c>
    </row>
    <row r="264" spans="1:6" x14ac:dyDescent="0.2">
      <c r="A264" s="52" t="s">
        <v>90</v>
      </c>
      <c r="B264" s="4" t="s">
        <v>69</v>
      </c>
      <c r="C264" s="4" t="s">
        <v>87</v>
      </c>
      <c r="D264" s="87" t="s">
        <v>85</v>
      </c>
      <c r="E264" s="86" t="s">
        <v>2</v>
      </c>
      <c r="F264" s="88" t="s">
        <v>85</v>
      </c>
    </row>
    <row r="265" spans="1:6" x14ac:dyDescent="0.2">
      <c r="A265" s="52" t="s">
        <v>1</v>
      </c>
      <c r="B265" s="4" t="s">
        <v>69</v>
      </c>
      <c r="C265" s="4" t="s">
        <v>64</v>
      </c>
      <c r="D265" s="87" t="s">
        <v>85</v>
      </c>
      <c r="E265" s="86" t="s">
        <v>2</v>
      </c>
      <c r="F265" s="88" t="s">
        <v>85</v>
      </c>
    </row>
    <row r="266" spans="1:6" x14ac:dyDescent="0.2">
      <c r="A266" s="52" t="s">
        <v>74</v>
      </c>
      <c r="B266" s="4" t="s">
        <v>69</v>
      </c>
      <c r="C266" s="4" t="s">
        <v>66</v>
      </c>
      <c r="D266" s="87" t="s">
        <v>85</v>
      </c>
      <c r="E266" s="86" t="s">
        <v>2</v>
      </c>
      <c r="F266" s="88" t="s">
        <v>85</v>
      </c>
    </row>
    <row r="267" spans="1:6" x14ac:dyDescent="0.2">
      <c r="A267" s="52" t="s">
        <v>92</v>
      </c>
      <c r="B267" s="4" t="s">
        <v>69</v>
      </c>
      <c r="C267" s="4" t="s">
        <v>71</v>
      </c>
      <c r="D267" s="87" t="s">
        <v>85</v>
      </c>
      <c r="E267" s="86" t="s">
        <v>2</v>
      </c>
      <c r="F267" s="88" t="s">
        <v>85</v>
      </c>
    </row>
    <row r="268" spans="1:6" ht="13.5" thickBot="1" x14ac:dyDescent="0.25">
      <c r="D268" s="89"/>
      <c r="E268" s="90"/>
      <c r="F268" s="91"/>
    </row>
    <row r="269" spans="1:6" s="10" customFormat="1" ht="15.75" x14ac:dyDescent="0.25">
      <c r="A269" s="25" t="s">
        <v>118</v>
      </c>
      <c r="D269" s="92"/>
      <c r="F269" s="25"/>
    </row>
    <row r="270" spans="1:6" x14ac:dyDescent="0.2">
      <c r="A270" s="52" t="s">
        <v>86</v>
      </c>
      <c r="B270" s="4" t="s">
        <v>69</v>
      </c>
      <c r="C270" s="4" t="s">
        <v>68</v>
      </c>
      <c r="D270" s="87"/>
      <c r="E270" s="86" t="s">
        <v>2</v>
      </c>
      <c r="F270" s="88"/>
    </row>
    <row r="271" spans="1:6" x14ac:dyDescent="0.2">
      <c r="A271" s="52" t="s">
        <v>75</v>
      </c>
      <c r="B271" s="4" t="s">
        <v>69</v>
      </c>
      <c r="C271" s="4" t="s">
        <v>1</v>
      </c>
      <c r="D271" s="87" t="s">
        <v>85</v>
      </c>
      <c r="E271" s="86" t="s">
        <v>2</v>
      </c>
      <c r="F271" s="88" t="s">
        <v>85</v>
      </c>
    </row>
    <row r="272" spans="1:6" x14ac:dyDescent="0.2">
      <c r="A272" s="52" t="s">
        <v>87</v>
      </c>
      <c r="B272" s="4" t="s">
        <v>69</v>
      </c>
      <c r="C272" s="4" t="s">
        <v>74</v>
      </c>
      <c r="D272" s="87" t="s">
        <v>85</v>
      </c>
      <c r="E272" s="86" t="s">
        <v>2</v>
      </c>
      <c r="F272" s="88" t="s">
        <v>85</v>
      </c>
    </row>
    <row r="273" spans="1:6" x14ac:dyDescent="0.2">
      <c r="A273" s="52" t="s">
        <v>67</v>
      </c>
      <c r="B273" s="4" t="s">
        <v>69</v>
      </c>
      <c r="C273" s="4" t="s">
        <v>3</v>
      </c>
      <c r="D273" s="87" t="s">
        <v>85</v>
      </c>
      <c r="E273" s="86" t="s">
        <v>2</v>
      </c>
      <c r="F273" s="88" t="s">
        <v>85</v>
      </c>
    </row>
    <row r="274" spans="1:6" x14ac:dyDescent="0.2">
      <c r="A274" s="52" t="s">
        <v>70</v>
      </c>
      <c r="B274" s="4" t="s">
        <v>69</v>
      </c>
      <c r="C274" s="4" t="s">
        <v>66</v>
      </c>
      <c r="D274" s="87" t="s">
        <v>85</v>
      </c>
      <c r="E274" s="86" t="s">
        <v>2</v>
      </c>
      <c r="F274" s="88" t="s">
        <v>85</v>
      </c>
    </row>
    <row r="275" spans="1:6" x14ac:dyDescent="0.2">
      <c r="A275" s="52" t="s">
        <v>65</v>
      </c>
      <c r="B275" s="4" t="s">
        <v>69</v>
      </c>
      <c r="C275" s="4" t="s">
        <v>92</v>
      </c>
      <c r="D275" s="87" t="s">
        <v>85</v>
      </c>
      <c r="E275" s="86" t="s">
        <v>2</v>
      </c>
      <c r="F275" s="88" t="s">
        <v>85</v>
      </c>
    </row>
    <row r="276" spans="1:6" x14ac:dyDescent="0.2">
      <c r="A276" s="52" t="s">
        <v>89</v>
      </c>
      <c r="B276" s="4" t="s">
        <v>69</v>
      </c>
      <c r="C276" s="4" t="s">
        <v>91</v>
      </c>
      <c r="D276" s="87" t="s">
        <v>85</v>
      </c>
      <c r="E276" s="86" t="s">
        <v>2</v>
      </c>
      <c r="F276" s="88" t="s">
        <v>85</v>
      </c>
    </row>
    <row r="277" spans="1:6" x14ac:dyDescent="0.2">
      <c r="A277" s="52" t="s">
        <v>64</v>
      </c>
      <c r="B277" s="4" t="s">
        <v>69</v>
      </c>
      <c r="C277" s="4" t="s">
        <v>83</v>
      </c>
      <c r="D277" s="87" t="s">
        <v>85</v>
      </c>
      <c r="E277" s="86" t="s">
        <v>2</v>
      </c>
      <c r="F277" s="88" t="s">
        <v>85</v>
      </c>
    </row>
    <row r="278" spans="1:6" x14ac:dyDescent="0.2">
      <c r="A278" s="52" t="s">
        <v>71</v>
      </c>
      <c r="B278" s="4" t="s">
        <v>69</v>
      </c>
      <c r="C278" s="4" t="s">
        <v>90</v>
      </c>
      <c r="D278" s="87" t="s">
        <v>85</v>
      </c>
      <c r="E278" s="86" t="s">
        <v>2</v>
      </c>
      <c r="F278" s="88" t="s">
        <v>85</v>
      </c>
    </row>
    <row r="279" spans="1:6" ht="13.5" thickBot="1" x14ac:dyDescent="0.25">
      <c r="D279" s="89"/>
      <c r="E279" s="90"/>
      <c r="F279" s="91"/>
    </row>
    <row r="280" spans="1:6" s="10" customFormat="1" ht="15.75" x14ac:dyDescent="0.25">
      <c r="A280" s="25" t="s">
        <v>119</v>
      </c>
      <c r="D280" s="92"/>
      <c r="F280" s="25"/>
    </row>
    <row r="281" spans="1:6" x14ac:dyDescent="0.2">
      <c r="A281" s="52" t="s">
        <v>83</v>
      </c>
      <c r="B281" s="4" t="s">
        <v>69</v>
      </c>
      <c r="C281" s="4" t="s">
        <v>75</v>
      </c>
      <c r="D281" s="87" t="s">
        <v>85</v>
      </c>
      <c r="E281" s="86" t="s">
        <v>2</v>
      </c>
      <c r="F281" s="88" t="s">
        <v>85</v>
      </c>
    </row>
    <row r="282" spans="1:6" x14ac:dyDescent="0.2">
      <c r="A282" s="52" t="s">
        <v>3</v>
      </c>
      <c r="B282" s="4" t="s">
        <v>69</v>
      </c>
      <c r="C282" s="4" t="s">
        <v>65</v>
      </c>
      <c r="D282" s="87" t="s">
        <v>85</v>
      </c>
      <c r="E282" s="86" t="s">
        <v>2</v>
      </c>
      <c r="F282" s="88" t="s">
        <v>85</v>
      </c>
    </row>
    <row r="283" spans="1:6" x14ac:dyDescent="0.2">
      <c r="A283" s="52" t="s">
        <v>91</v>
      </c>
      <c r="B283" s="4" t="s">
        <v>69</v>
      </c>
      <c r="C283" s="4" t="s">
        <v>86</v>
      </c>
      <c r="D283" s="87" t="s">
        <v>85</v>
      </c>
      <c r="E283" s="86" t="s">
        <v>2</v>
      </c>
      <c r="F283" s="88" t="s">
        <v>85</v>
      </c>
    </row>
    <row r="284" spans="1:6" x14ac:dyDescent="0.2">
      <c r="A284" s="52" t="s">
        <v>68</v>
      </c>
      <c r="B284" s="4" t="s">
        <v>69</v>
      </c>
      <c r="C284" s="4" t="s">
        <v>89</v>
      </c>
      <c r="D284" s="87" t="s">
        <v>85</v>
      </c>
      <c r="E284" s="86" t="s">
        <v>2</v>
      </c>
      <c r="F284" s="88" t="s">
        <v>85</v>
      </c>
    </row>
    <row r="285" spans="1:6" x14ac:dyDescent="0.2">
      <c r="A285" s="52" t="s">
        <v>90</v>
      </c>
      <c r="B285" s="4" t="s">
        <v>69</v>
      </c>
      <c r="C285" s="4" t="s">
        <v>64</v>
      </c>
      <c r="D285" s="87" t="s">
        <v>85</v>
      </c>
      <c r="E285" s="86" t="s">
        <v>2</v>
      </c>
      <c r="F285" s="88" t="s">
        <v>85</v>
      </c>
    </row>
    <row r="286" spans="1:6" x14ac:dyDescent="0.2">
      <c r="A286" s="52" t="s">
        <v>1</v>
      </c>
      <c r="B286" s="4" t="s">
        <v>69</v>
      </c>
      <c r="C286" s="4" t="s">
        <v>87</v>
      </c>
      <c r="D286" s="87" t="s">
        <v>85</v>
      </c>
      <c r="E286" s="86" t="s">
        <v>2</v>
      </c>
      <c r="F286" s="88" t="s">
        <v>85</v>
      </c>
    </row>
    <row r="287" spans="1:6" x14ac:dyDescent="0.2">
      <c r="A287" s="52" t="s">
        <v>74</v>
      </c>
      <c r="B287" s="4" t="s">
        <v>69</v>
      </c>
      <c r="C287" s="4" t="s">
        <v>70</v>
      </c>
      <c r="D287" s="87" t="s">
        <v>85</v>
      </c>
      <c r="E287" s="86" t="s">
        <v>2</v>
      </c>
      <c r="F287" s="88" t="s">
        <v>85</v>
      </c>
    </row>
    <row r="288" spans="1:6" x14ac:dyDescent="0.2">
      <c r="A288" s="52" t="s">
        <v>66</v>
      </c>
      <c r="B288" s="4" t="s">
        <v>69</v>
      </c>
      <c r="C288" s="4" t="s">
        <v>71</v>
      </c>
      <c r="D288" s="87" t="s">
        <v>85</v>
      </c>
      <c r="E288" s="86" t="s">
        <v>2</v>
      </c>
      <c r="F288" s="88" t="s">
        <v>85</v>
      </c>
    </row>
    <row r="289" spans="1:6" x14ac:dyDescent="0.2">
      <c r="A289" s="52" t="s">
        <v>92</v>
      </c>
      <c r="B289" s="4" t="s">
        <v>69</v>
      </c>
      <c r="C289" s="4" t="s">
        <v>67</v>
      </c>
      <c r="D289" s="87" t="s">
        <v>85</v>
      </c>
      <c r="E289" s="86" t="s">
        <v>2</v>
      </c>
      <c r="F289" s="88" t="s">
        <v>85</v>
      </c>
    </row>
    <row r="290" spans="1:6" ht="13.5" thickBot="1" x14ac:dyDescent="0.25">
      <c r="D290" s="89"/>
      <c r="E290" s="90"/>
      <c r="F290" s="91"/>
    </row>
    <row r="291" spans="1:6" s="10" customFormat="1" ht="15.75" x14ac:dyDescent="0.25">
      <c r="A291" s="25" t="s">
        <v>120</v>
      </c>
      <c r="D291" s="92"/>
      <c r="F291" s="25"/>
    </row>
    <row r="292" spans="1:6" x14ac:dyDescent="0.2">
      <c r="A292" s="52" t="s">
        <v>86</v>
      </c>
      <c r="B292" s="4" t="s">
        <v>69</v>
      </c>
      <c r="C292" s="4" t="s">
        <v>83</v>
      </c>
      <c r="D292" s="87" t="s">
        <v>85</v>
      </c>
      <c r="E292" s="86" t="s">
        <v>2</v>
      </c>
      <c r="F292" s="88" t="s">
        <v>85</v>
      </c>
    </row>
    <row r="293" spans="1:6" x14ac:dyDescent="0.2">
      <c r="A293" s="52" t="s">
        <v>75</v>
      </c>
      <c r="B293" s="4" t="s">
        <v>69</v>
      </c>
      <c r="C293" s="4" t="s">
        <v>90</v>
      </c>
      <c r="D293" s="87" t="s">
        <v>85</v>
      </c>
      <c r="E293" s="86" t="s">
        <v>2</v>
      </c>
      <c r="F293" s="88" t="s">
        <v>85</v>
      </c>
    </row>
    <row r="294" spans="1:6" x14ac:dyDescent="0.2">
      <c r="A294" s="52" t="s">
        <v>87</v>
      </c>
      <c r="B294" s="4" t="s">
        <v>69</v>
      </c>
      <c r="C294" s="4" t="s">
        <v>3</v>
      </c>
      <c r="D294" s="87" t="s">
        <v>85</v>
      </c>
      <c r="E294" s="86" t="s">
        <v>2</v>
      </c>
      <c r="F294" s="88" t="s">
        <v>85</v>
      </c>
    </row>
    <row r="295" spans="1:6" x14ac:dyDescent="0.2">
      <c r="A295" s="52" t="s">
        <v>67</v>
      </c>
      <c r="B295" s="4" t="s">
        <v>69</v>
      </c>
      <c r="C295" s="4" t="s">
        <v>91</v>
      </c>
      <c r="D295" s="87" t="s">
        <v>85</v>
      </c>
      <c r="E295" s="86" t="s">
        <v>2</v>
      </c>
      <c r="F295" s="88" t="s">
        <v>85</v>
      </c>
    </row>
    <row r="296" spans="1:6" x14ac:dyDescent="0.2">
      <c r="A296" s="52" t="s">
        <v>70</v>
      </c>
      <c r="B296" s="4" t="s">
        <v>69</v>
      </c>
      <c r="C296" s="4" t="s">
        <v>92</v>
      </c>
      <c r="D296" s="87" t="s">
        <v>85</v>
      </c>
      <c r="E296" s="86" t="s">
        <v>2</v>
      </c>
      <c r="F296" s="88" t="s">
        <v>85</v>
      </c>
    </row>
    <row r="297" spans="1:6" x14ac:dyDescent="0.2">
      <c r="A297" s="52" t="s">
        <v>65</v>
      </c>
      <c r="B297" s="4" t="s">
        <v>69</v>
      </c>
      <c r="C297" s="4" t="s">
        <v>66</v>
      </c>
      <c r="D297" s="87" t="s">
        <v>85</v>
      </c>
      <c r="E297" s="86" t="s">
        <v>2</v>
      </c>
      <c r="F297" s="88" t="s">
        <v>85</v>
      </c>
    </row>
    <row r="298" spans="1:6" x14ac:dyDescent="0.2">
      <c r="A298" s="52" t="s">
        <v>89</v>
      </c>
      <c r="B298" s="4" t="s">
        <v>69</v>
      </c>
      <c r="C298" s="4" t="s">
        <v>1</v>
      </c>
      <c r="D298" s="87" t="s">
        <v>85</v>
      </c>
      <c r="E298" s="86" t="s">
        <v>2</v>
      </c>
      <c r="F298" s="88" t="s">
        <v>85</v>
      </c>
    </row>
    <row r="299" spans="1:6" x14ac:dyDescent="0.2">
      <c r="A299" s="52" t="s">
        <v>64</v>
      </c>
      <c r="B299" s="4" t="s">
        <v>69</v>
      </c>
      <c r="C299" s="4" t="s">
        <v>68</v>
      </c>
      <c r="D299" s="87" t="s">
        <v>85</v>
      </c>
      <c r="E299" s="86" t="s">
        <v>2</v>
      </c>
      <c r="F299" s="88" t="s">
        <v>85</v>
      </c>
    </row>
    <row r="300" spans="1:6" x14ac:dyDescent="0.2">
      <c r="A300" s="52" t="s">
        <v>71</v>
      </c>
      <c r="B300" s="4" t="s">
        <v>69</v>
      </c>
      <c r="C300" s="4" t="s">
        <v>74</v>
      </c>
      <c r="D300" s="87" t="s">
        <v>85</v>
      </c>
      <c r="E300" s="86" t="s">
        <v>2</v>
      </c>
      <c r="F300" s="88" t="s">
        <v>85</v>
      </c>
    </row>
    <row r="301" spans="1:6" ht="13.5" thickBot="1" x14ac:dyDescent="0.25">
      <c r="D301" s="89"/>
      <c r="E301" s="90"/>
      <c r="F301" s="91"/>
    </row>
    <row r="302" spans="1:6" s="10" customFormat="1" ht="15.75" x14ac:dyDescent="0.25">
      <c r="A302" s="25" t="s">
        <v>121</v>
      </c>
      <c r="D302" s="92"/>
      <c r="F302" s="25"/>
    </row>
    <row r="303" spans="1:6" x14ac:dyDescent="0.2">
      <c r="A303" s="52" t="s">
        <v>3</v>
      </c>
      <c r="B303" s="4" t="s">
        <v>69</v>
      </c>
      <c r="C303" s="4" t="s">
        <v>86</v>
      </c>
      <c r="D303" s="87" t="s">
        <v>85</v>
      </c>
      <c r="E303" s="86" t="s">
        <v>2</v>
      </c>
      <c r="F303" s="88" t="s">
        <v>85</v>
      </c>
    </row>
    <row r="304" spans="1:6" x14ac:dyDescent="0.2">
      <c r="A304" s="52" t="s">
        <v>91</v>
      </c>
      <c r="B304" s="4" t="s">
        <v>69</v>
      </c>
      <c r="C304" s="4" t="s">
        <v>83</v>
      </c>
      <c r="D304" s="87" t="s">
        <v>85</v>
      </c>
      <c r="E304" s="86" t="s">
        <v>2</v>
      </c>
      <c r="F304" s="88" t="s">
        <v>85</v>
      </c>
    </row>
    <row r="305" spans="1:6" x14ac:dyDescent="0.2">
      <c r="A305" s="52" t="s">
        <v>68</v>
      </c>
      <c r="B305" s="4" t="s">
        <v>69</v>
      </c>
      <c r="C305" s="4" t="s">
        <v>75</v>
      </c>
      <c r="D305" s="87" t="s">
        <v>85</v>
      </c>
      <c r="E305" s="86" t="s">
        <v>2</v>
      </c>
      <c r="F305" s="88" t="s">
        <v>85</v>
      </c>
    </row>
    <row r="306" spans="1:6" x14ac:dyDescent="0.2">
      <c r="A306" s="52" t="s">
        <v>90</v>
      </c>
      <c r="B306" s="4" t="s">
        <v>69</v>
      </c>
      <c r="C306" s="4" t="s">
        <v>89</v>
      </c>
      <c r="D306" s="87" t="s">
        <v>85</v>
      </c>
      <c r="E306" s="86" t="s">
        <v>2</v>
      </c>
      <c r="F306" s="88" t="s">
        <v>85</v>
      </c>
    </row>
    <row r="307" spans="1:6" x14ac:dyDescent="0.2">
      <c r="A307" s="52" t="s">
        <v>1</v>
      </c>
      <c r="B307" s="4" t="s">
        <v>69</v>
      </c>
      <c r="C307" s="4" t="s">
        <v>67</v>
      </c>
      <c r="D307" s="87" t="s">
        <v>85</v>
      </c>
      <c r="E307" s="86" t="s">
        <v>2</v>
      </c>
      <c r="F307" s="88" t="s">
        <v>85</v>
      </c>
    </row>
    <row r="308" spans="1:6" x14ac:dyDescent="0.2">
      <c r="A308" s="52" t="s">
        <v>74</v>
      </c>
      <c r="B308" s="4" t="s">
        <v>69</v>
      </c>
      <c r="C308" s="4" t="s">
        <v>65</v>
      </c>
      <c r="D308" s="87" t="s">
        <v>85</v>
      </c>
      <c r="E308" s="86" t="s">
        <v>2</v>
      </c>
      <c r="F308" s="88" t="s">
        <v>85</v>
      </c>
    </row>
    <row r="309" spans="1:6" x14ac:dyDescent="0.2">
      <c r="A309" s="52" t="s">
        <v>66</v>
      </c>
      <c r="B309" s="4" t="s">
        <v>69</v>
      </c>
      <c r="C309" s="4" t="s">
        <v>64</v>
      </c>
      <c r="D309" s="87" t="s">
        <v>85</v>
      </c>
      <c r="E309" s="86" t="s">
        <v>2</v>
      </c>
      <c r="F309" s="88" t="s">
        <v>85</v>
      </c>
    </row>
    <row r="310" spans="1:6" x14ac:dyDescent="0.2">
      <c r="A310" s="52" t="s">
        <v>71</v>
      </c>
      <c r="B310" s="4" t="s">
        <v>69</v>
      </c>
      <c r="C310" s="4" t="s">
        <v>70</v>
      </c>
      <c r="D310" s="87" t="s">
        <v>85</v>
      </c>
      <c r="E310" s="86" t="s">
        <v>2</v>
      </c>
      <c r="F310" s="88" t="s">
        <v>85</v>
      </c>
    </row>
    <row r="311" spans="1:6" x14ac:dyDescent="0.2">
      <c r="A311" s="52" t="s">
        <v>92</v>
      </c>
      <c r="B311" s="4" t="s">
        <v>69</v>
      </c>
      <c r="C311" s="4" t="s">
        <v>87</v>
      </c>
      <c r="D311" s="87" t="s">
        <v>85</v>
      </c>
      <c r="E311" s="86" t="s">
        <v>2</v>
      </c>
      <c r="F311" s="88" t="s">
        <v>85</v>
      </c>
    </row>
    <row r="312" spans="1:6" ht="13.5" thickBot="1" x14ac:dyDescent="0.25">
      <c r="D312" s="89"/>
      <c r="E312" s="90"/>
      <c r="F312" s="91"/>
    </row>
    <row r="313" spans="1:6" s="10" customFormat="1" ht="15.75" x14ac:dyDescent="0.25">
      <c r="A313" s="25" t="s">
        <v>122</v>
      </c>
      <c r="D313" s="92"/>
      <c r="F313" s="25"/>
    </row>
    <row r="314" spans="1:6" x14ac:dyDescent="0.2">
      <c r="A314" s="52" t="s">
        <v>86</v>
      </c>
      <c r="B314" s="4" t="s">
        <v>69</v>
      </c>
      <c r="C314" s="4" t="s">
        <v>74</v>
      </c>
      <c r="D314" s="87" t="s">
        <v>85</v>
      </c>
      <c r="E314" s="86" t="s">
        <v>2</v>
      </c>
      <c r="F314" s="88" t="s">
        <v>85</v>
      </c>
    </row>
    <row r="315" spans="1:6" x14ac:dyDescent="0.2">
      <c r="A315" s="52" t="s">
        <v>83</v>
      </c>
      <c r="B315" s="4" t="s">
        <v>69</v>
      </c>
      <c r="C315" s="4" t="s">
        <v>68</v>
      </c>
      <c r="D315" s="87" t="s">
        <v>85</v>
      </c>
      <c r="E315" s="86" t="s">
        <v>2</v>
      </c>
      <c r="F315" s="88" t="s">
        <v>85</v>
      </c>
    </row>
    <row r="316" spans="1:6" x14ac:dyDescent="0.2">
      <c r="A316" s="52" t="s">
        <v>75</v>
      </c>
      <c r="B316" s="4" t="s">
        <v>69</v>
      </c>
      <c r="C316" s="4" t="s">
        <v>92</v>
      </c>
      <c r="D316" s="87" t="s">
        <v>85</v>
      </c>
      <c r="E316" s="86" t="s">
        <v>2</v>
      </c>
      <c r="F316" s="88" t="s">
        <v>85</v>
      </c>
    </row>
    <row r="317" spans="1:6" x14ac:dyDescent="0.2">
      <c r="A317" s="52" t="s">
        <v>91</v>
      </c>
      <c r="B317" s="4" t="s">
        <v>69</v>
      </c>
      <c r="C317" s="4" t="s">
        <v>1</v>
      </c>
      <c r="D317" s="87" t="s">
        <v>85</v>
      </c>
      <c r="E317" s="86" t="s">
        <v>2</v>
      </c>
      <c r="F317" s="88" t="s">
        <v>85</v>
      </c>
    </row>
    <row r="318" spans="1:6" x14ac:dyDescent="0.2">
      <c r="A318" s="52" t="s">
        <v>87</v>
      </c>
      <c r="B318" s="4" t="s">
        <v>69</v>
      </c>
      <c r="C318" s="4" t="s">
        <v>66</v>
      </c>
      <c r="D318" s="87" t="s">
        <v>85</v>
      </c>
      <c r="E318" s="86" t="s">
        <v>2</v>
      </c>
      <c r="F318" s="88" t="s">
        <v>85</v>
      </c>
    </row>
    <row r="319" spans="1:6" x14ac:dyDescent="0.2">
      <c r="A319" s="52" t="s">
        <v>67</v>
      </c>
      <c r="B319" s="4" t="s">
        <v>69</v>
      </c>
      <c r="C319" s="4" t="s">
        <v>90</v>
      </c>
      <c r="D319" s="87" t="s">
        <v>85</v>
      </c>
      <c r="E319" s="86" t="s">
        <v>2</v>
      </c>
      <c r="F319" s="88" t="s">
        <v>85</v>
      </c>
    </row>
    <row r="320" spans="1:6" x14ac:dyDescent="0.2">
      <c r="A320" s="52" t="s">
        <v>65</v>
      </c>
      <c r="B320" s="4" t="s">
        <v>69</v>
      </c>
      <c r="C320" s="4" t="s">
        <v>71</v>
      </c>
      <c r="D320" s="87" t="s">
        <v>85</v>
      </c>
      <c r="E320" s="86" t="s">
        <v>2</v>
      </c>
      <c r="F320" s="88" t="s">
        <v>85</v>
      </c>
    </row>
    <row r="321" spans="1:6" x14ac:dyDescent="0.2">
      <c r="A321" s="52" t="s">
        <v>89</v>
      </c>
      <c r="B321" s="4" t="s">
        <v>69</v>
      </c>
      <c r="C321" s="4" t="s">
        <v>3</v>
      </c>
      <c r="D321" s="87" t="s">
        <v>85</v>
      </c>
      <c r="E321" s="86" t="s">
        <v>2</v>
      </c>
      <c r="F321" s="88" t="s">
        <v>85</v>
      </c>
    </row>
    <row r="322" spans="1:6" x14ac:dyDescent="0.2">
      <c r="A322" s="52" t="s">
        <v>64</v>
      </c>
      <c r="B322" s="4" t="s">
        <v>69</v>
      </c>
      <c r="C322" s="4" t="s">
        <v>70</v>
      </c>
      <c r="D322" s="87" t="s">
        <v>85</v>
      </c>
      <c r="E322" s="86" t="s">
        <v>2</v>
      </c>
      <c r="F322" s="88" t="s">
        <v>85</v>
      </c>
    </row>
    <row r="323" spans="1:6" ht="13.5" thickBot="1" x14ac:dyDescent="0.25">
      <c r="D323" s="89"/>
      <c r="E323" s="90"/>
      <c r="F323" s="91"/>
    </row>
    <row r="324" spans="1:6" s="10" customFormat="1" ht="15.75" x14ac:dyDescent="0.25">
      <c r="A324" s="25" t="s">
        <v>123</v>
      </c>
      <c r="D324" s="92"/>
      <c r="F324" s="25"/>
    </row>
    <row r="325" spans="1:6" x14ac:dyDescent="0.2">
      <c r="A325" s="52" t="s">
        <v>3</v>
      </c>
      <c r="B325" s="4" t="s">
        <v>69</v>
      </c>
      <c r="C325" s="4" t="s">
        <v>64</v>
      </c>
      <c r="D325" s="87" t="s">
        <v>85</v>
      </c>
      <c r="E325" s="86" t="s">
        <v>2</v>
      </c>
      <c r="F325" s="88" t="s">
        <v>85</v>
      </c>
    </row>
    <row r="326" spans="1:6" x14ac:dyDescent="0.2">
      <c r="A326" s="52" t="s">
        <v>68</v>
      </c>
      <c r="B326" s="4" t="s">
        <v>69</v>
      </c>
      <c r="C326" s="4" t="s">
        <v>91</v>
      </c>
      <c r="D326" s="87" t="s">
        <v>85</v>
      </c>
      <c r="E326" s="86" t="s">
        <v>2</v>
      </c>
      <c r="F326" s="88" t="s">
        <v>85</v>
      </c>
    </row>
    <row r="327" spans="1:6" x14ac:dyDescent="0.2">
      <c r="A327" s="52" t="s">
        <v>90</v>
      </c>
      <c r="B327" s="4" t="s">
        <v>69</v>
      </c>
      <c r="C327" s="4" t="s">
        <v>86</v>
      </c>
      <c r="D327" s="87" t="s">
        <v>85</v>
      </c>
      <c r="E327" s="86" t="s">
        <v>2</v>
      </c>
      <c r="F327" s="88" t="s">
        <v>85</v>
      </c>
    </row>
    <row r="328" spans="1:6" x14ac:dyDescent="0.2">
      <c r="A328" s="52" t="s">
        <v>1</v>
      </c>
      <c r="B328" s="4" t="s">
        <v>69</v>
      </c>
      <c r="C328" s="4" t="s">
        <v>83</v>
      </c>
      <c r="D328" s="87" t="s">
        <v>85</v>
      </c>
      <c r="E328" s="86" t="s">
        <v>2</v>
      </c>
      <c r="F328" s="88" t="s">
        <v>85</v>
      </c>
    </row>
    <row r="329" spans="1:6" x14ac:dyDescent="0.2">
      <c r="A329" s="52" t="s">
        <v>70</v>
      </c>
      <c r="B329" s="4" t="s">
        <v>69</v>
      </c>
      <c r="C329" s="4" t="s">
        <v>65</v>
      </c>
      <c r="D329" s="87" t="s">
        <v>85</v>
      </c>
      <c r="E329" s="86" t="s">
        <v>2</v>
      </c>
      <c r="F329" s="88" t="s">
        <v>85</v>
      </c>
    </row>
    <row r="330" spans="1:6" x14ac:dyDescent="0.2">
      <c r="A330" s="52" t="s">
        <v>74</v>
      </c>
      <c r="B330" s="4" t="s">
        <v>69</v>
      </c>
      <c r="C330" s="4" t="s">
        <v>75</v>
      </c>
      <c r="D330" s="87" t="s">
        <v>85</v>
      </c>
      <c r="E330" s="86" t="s">
        <v>2</v>
      </c>
      <c r="F330" s="88" t="s">
        <v>85</v>
      </c>
    </row>
    <row r="331" spans="1:6" x14ac:dyDescent="0.2">
      <c r="A331" s="52" t="s">
        <v>66</v>
      </c>
      <c r="B331" s="4" t="s">
        <v>69</v>
      </c>
      <c r="C331" s="4" t="s">
        <v>67</v>
      </c>
      <c r="D331" s="87" t="s">
        <v>85</v>
      </c>
      <c r="E331" s="86" t="s">
        <v>2</v>
      </c>
      <c r="F331" s="88" t="s">
        <v>85</v>
      </c>
    </row>
    <row r="332" spans="1:6" x14ac:dyDescent="0.2">
      <c r="A332" s="52" t="s">
        <v>71</v>
      </c>
      <c r="B332" s="4" t="s">
        <v>69</v>
      </c>
      <c r="C332" s="4" t="s">
        <v>87</v>
      </c>
      <c r="D332" s="87" t="s">
        <v>85</v>
      </c>
      <c r="E332" s="86" t="s">
        <v>2</v>
      </c>
      <c r="F332" s="88" t="s">
        <v>85</v>
      </c>
    </row>
    <row r="333" spans="1:6" x14ac:dyDescent="0.2">
      <c r="A333" s="52" t="s">
        <v>92</v>
      </c>
      <c r="B333" s="4" t="s">
        <v>69</v>
      </c>
      <c r="C333" s="4" t="s">
        <v>89</v>
      </c>
      <c r="D333" s="87" t="s">
        <v>85</v>
      </c>
      <c r="E333" s="86" t="s">
        <v>2</v>
      </c>
      <c r="F333" s="88" t="s">
        <v>85</v>
      </c>
    </row>
    <row r="334" spans="1:6" ht="13.5" thickBot="1" x14ac:dyDescent="0.25">
      <c r="D334" s="89"/>
      <c r="E334" s="90"/>
      <c r="F334" s="91"/>
    </row>
    <row r="335" spans="1:6" s="10" customFormat="1" ht="15.75" x14ac:dyDescent="0.25">
      <c r="A335" s="25" t="s">
        <v>124</v>
      </c>
      <c r="D335" s="92"/>
      <c r="F335" s="25"/>
    </row>
    <row r="336" spans="1:6" x14ac:dyDescent="0.2">
      <c r="A336" s="52" t="s">
        <v>86</v>
      </c>
      <c r="B336" s="4" t="s">
        <v>69</v>
      </c>
      <c r="C336" s="4" t="s">
        <v>92</v>
      </c>
      <c r="D336" s="87" t="s">
        <v>85</v>
      </c>
      <c r="E336" s="86" t="s">
        <v>2</v>
      </c>
      <c r="F336" s="88" t="s">
        <v>85</v>
      </c>
    </row>
    <row r="337" spans="1:6" x14ac:dyDescent="0.2">
      <c r="A337" s="52" t="s">
        <v>83</v>
      </c>
      <c r="B337" s="4" t="s">
        <v>69</v>
      </c>
      <c r="C337" s="4" t="s">
        <v>3</v>
      </c>
      <c r="D337" s="87" t="s">
        <v>85</v>
      </c>
      <c r="E337" s="86" t="s">
        <v>2</v>
      </c>
      <c r="F337" s="88" t="s">
        <v>85</v>
      </c>
    </row>
    <row r="338" spans="1:6" x14ac:dyDescent="0.2">
      <c r="A338" s="52" t="s">
        <v>75</v>
      </c>
      <c r="B338" s="4" t="s">
        <v>69</v>
      </c>
      <c r="C338" s="4" t="s">
        <v>70</v>
      </c>
      <c r="D338" s="87" t="s">
        <v>85</v>
      </c>
      <c r="E338" s="86" t="s">
        <v>2</v>
      </c>
      <c r="F338" s="88" t="s">
        <v>85</v>
      </c>
    </row>
    <row r="339" spans="1:6" x14ac:dyDescent="0.2">
      <c r="A339" s="52" t="s">
        <v>91</v>
      </c>
      <c r="B339" s="4" t="s">
        <v>69</v>
      </c>
      <c r="C339" s="4" t="s">
        <v>90</v>
      </c>
      <c r="D339" s="87" t="s">
        <v>85</v>
      </c>
      <c r="E339" s="86" t="s">
        <v>2</v>
      </c>
      <c r="F339" s="88" t="s">
        <v>85</v>
      </c>
    </row>
    <row r="340" spans="1:6" x14ac:dyDescent="0.2">
      <c r="A340" s="52" t="s">
        <v>87</v>
      </c>
      <c r="B340" s="4" t="s">
        <v>69</v>
      </c>
      <c r="C340" s="4" t="s">
        <v>65</v>
      </c>
      <c r="D340" s="87" t="s">
        <v>85</v>
      </c>
      <c r="E340" s="86" t="s">
        <v>2</v>
      </c>
      <c r="F340" s="88" t="s">
        <v>85</v>
      </c>
    </row>
    <row r="341" spans="1:6" x14ac:dyDescent="0.2">
      <c r="A341" s="52" t="s">
        <v>67</v>
      </c>
      <c r="B341" s="4" t="s">
        <v>69</v>
      </c>
      <c r="C341" s="4" t="s">
        <v>71</v>
      </c>
      <c r="D341" s="87" t="s">
        <v>85</v>
      </c>
      <c r="E341" s="86" t="s">
        <v>2</v>
      </c>
      <c r="F341" s="88" t="s">
        <v>85</v>
      </c>
    </row>
    <row r="342" spans="1:6" x14ac:dyDescent="0.2">
      <c r="A342" s="52" t="s">
        <v>68</v>
      </c>
      <c r="B342" s="4" t="s">
        <v>69</v>
      </c>
      <c r="C342" s="4" t="s">
        <v>1</v>
      </c>
      <c r="D342" s="87" t="s">
        <v>85</v>
      </c>
      <c r="E342" s="86" t="s">
        <v>2</v>
      </c>
      <c r="F342" s="88" t="s">
        <v>85</v>
      </c>
    </row>
    <row r="343" spans="1:6" x14ac:dyDescent="0.2">
      <c r="A343" s="52" t="s">
        <v>89</v>
      </c>
      <c r="B343" s="4" t="s">
        <v>69</v>
      </c>
      <c r="C343" s="4" t="s">
        <v>66</v>
      </c>
      <c r="D343" s="87" t="s">
        <v>85</v>
      </c>
      <c r="E343" s="86" t="s">
        <v>2</v>
      </c>
      <c r="F343" s="88" t="s">
        <v>85</v>
      </c>
    </row>
    <row r="344" spans="1:6" x14ac:dyDescent="0.2">
      <c r="A344" s="52" t="s">
        <v>64</v>
      </c>
      <c r="B344" s="4" t="s">
        <v>69</v>
      </c>
      <c r="C344" s="4" t="s">
        <v>74</v>
      </c>
      <c r="D344" s="87" t="s">
        <v>85</v>
      </c>
      <c r="E344" s="86" t="s">
        <v>2</v>
      </c>
      <c r="F344" s="88" t="s">
        <v>85</v>
      </c>
    </row>
    <row r="345" spans="1:6" ht="13.5" thickBot="1" x14ac:dyDescent="0.25">
      <c r="D345" s="89"/>
      <c r="E345" s="90"/>
      <c r="F345" s="91"/>
    </row>
    <row r="346" spans="1:6" s="10" customFormat="1" ht="15.75" x14ac:dyDescent="0.25">
      <c r="A346" s="25" t="s">
        <v>125</v>
      </c>
      <c r="D346" s="92"/>
      <c r="F346" s="25"/>
    </row>
    <row r="347" spans="1:6" x14ac:dyDescent="0.2">
      <c r="A347" s="52" t="s">
        <v>3</v>
      </c>
      <c r="B347" s="4" t="s">
        <v>69</v>
      </c>
      <c r="C347" s="4" t="s">
        <v>91</v>
      </c>
      <c r="D347" s="87" t="s">
        <v>85</v>
      </c>
      <c r="E347" s="86" t="s">
        <v>2</v>
      </c>
      <c r="F347" s="88" t="s">
        <v>85</v>
      </c>
    </row>
    <row r="348" spans="1:6" x14ac:dyDescent="0.2">
      <c r="A348" s="52" t="s">
        <v>90</v>
      </c>
      <c r="B348" s="4" t="s">
        <v>69</v>
      </c>
      <c r="C348" s="4" t="s">
        <v>68</v>
      </c>
      <c r="D348" s="87" t="s">
        <v>85</v>
      </c>
      <c r="E348" s="86" t="s">
        <v>2</v>
      </c>
      <c r="F348" s="88" t="s">
        <v>85</v>
      </c>
    </row>
    <row r="349" spans="1:6" x14ac:dyDescent="0.2">
      <c r="A349" s="52" t="s">
        <v>1</v>
      </c>
      <c r="B349" s="4" t="s">
        <v>69</v>
      </c>
      <c r="C349" s="4" t="s">
        <v>86</v>
      </c>
      <c r="D349" s="87" t="s">
        <v>85</v>
      </c>
      <c r="E349" s="86" t="s">
        <v>2</v>
      </c>
      <c r="F349" s="88" t="s">
        <v>85</v>
      </c>
    </row>
    <row r="350" spans="1:6" x14ac:dyDescent="0.2">
      <c r="A350" s="52" t="s">
        <v>70</v>
      </c>
      <c r="B350" s="4" t="s">
        <v>69</v>
      </c>
      <c r="C350" s="4" t="s">
        <v>87</v>
      </c>
      <c r="D350" s="87" t="s">
        <v>85</v>
      </c>
      <c r="E350" s="86" t="s">
        <v>2</v>
      </c>
      <c r="F350" s="88" t="s">
        <v>85</v>
      </c>
    </row>
    <row r="351" spans="1:6" x14ac:dyDescent="0.2">
      <c r="A351" s="52" t="s">
        <v>65</v>
      </c>
      <c r="B351" s="4" t="s">
        <v>69</v>
      </c>
      <c r="C351" s="4" t="s">
        <v>67</v>
      </c>
      <c r="D351" s="87" t="s">
        <v>85</v>
      </c>
      <c r="E351" s="86" t="s">
        <v>2</v>
      </c>
      <c r="F351" s="88" t="s">
        <v>85</v>
      </c>
    </row>
    <row r="352" spans="1:6" x14ac:dyDescent="0.2">
      <c r="A352" s="52" t="s">
        <v>74</v>
      </c>
      <c r="B352" s="4" t="s">
        <v>69</v>
      </c>
      <c r="C352" s="4" t="s">
        <v>83</v>
      </c>
      <c r="D352" s="87" t="s">
        <v>85</v>
      </c>
      <c r="E352" s="86" t="s">
        <v>2</v>
      </c>
      <c r="F352" s="88" t="s">
        <v>85</v>
      </c>
    </row>
    <row r="353" spans="1:6" x14ac:dyDescent="0.2">
      <c r="A353" s="52" t="s">
        <v>66</v>
      </c>
      <c r="B353" s="4" t="s">
        <v>69</v>
      </c>
      <c r="C353" s="4" t="s">
        <v>75</v>
      </c>
      <c r="D353" s="87" t="s">
        <v>85</v>
      </c>
      <c r="E353" s="86" t="s">
        <v>2</v>
      </c>
      <c r="F353" s="88" t="s">
        <v>85</v>
      </c>
    </row>
    <row r="354" spans="1:6" x14ac:dyDescent="0.2">
      <c r="A354" s="52" t="s">
        <v>71</v>
      </c>
      <c r="B354" s="4" t="s">
        <v>69</v>
      </c>
      <c r="C354" s="4" t="s">
        <v>89</v>
      </c>
      <c r="D354" s="87" t="s">
        <v>85</v>
      </c>
      <c r="E354" s="86" t="s">
        <v>2</v>
      </c>
      <c r="F354" s="88" t="s">
        <v>85</v>
      </c>
    </row>
    <row r="355" spans="1:6" x14ac:dyDescent="0.2">
      <c r="A355" s="52" t="s">
        <v>92</v>
      </c>
      <c r="B355" s="4" t="s">
        <v>69</v>
      </c>
      <c r="C355" s="4" t="s">
        <v>64</v>
      </c>
      <c r="D355" s="87" t="s">
        <v>85</v>
      </c>
      <c r="E355" s="86" t="s">
        <v>2</v>
      </c>
      <c r="F355" s="88" t="s">
        <v>85</v>
      </c>
    </row>
    <row r="356" spans="1:6" ht="13.5" thickBot="1" x14ac:dyDescent="0.25">
      <c r="D356" s="89"/>
      <c r="E356" s="90"/>
      <c r="F356" s="91"/>
    </row>
    <row r="357" spans="1:6" s="10" customFormat="1" ht="15.75" x14ac:dyDescent="0.25">
      <c r="A357" s="25" t="s">
        <v>126</v>
      </c>
      <c r="D357" s="92"/>
      <c r="F357" s="25"/>
    </row>
    <row r="358" spans="1:6" x14ac:dyDescent="0.2">
      <c r="A358" s="52" t="s">
        <v>86</v>
      </c>
      <c r="B358" s="4" t="s">
        <v>69</v>
      </c>
      <c r="C358" s="4" t="s">
        <v>70</v>
      </c>
      <c r="D358" s="87" t="s">
        <v>85</v>
      </c>
      <c r="E358" s="86" t="s">
        <v>2</v>
      </c>
      <c r="F358" s="88" t="s">
        <v>85</v>
      </c>
    </row>
    <row r="359" spans="1:6" x14ac:dyDescent="0.2">
      <c r="A359" s="52" t="s">
        <v>83</v>
      </c>
      <c r="B359" s="4" t="s">
        <v>69</v>
      </c>
      <c r="C359" s="4" t="s">
        <v>90</v>
      </c>
      <c r="D359" s="87" t="s">
        <v>85</v>
      </c>
      <c r="E359" s="86" t="s">
        <v>2</v>
      </c>
      <c r="F359" s="88" t="s">
        <v>85</v>
      </c>
    </row>
    <row r="360" spans="1:6" x14ac:dyDescent="0.2">
      <c r="A360" s="52" t="s">
        <v>75</v>
      </c>
      <c r="B360" s="4" t="s">
        <v>69</v>
      </c>
      <c r="C360" s="4" t="s">
        <v>71</v>
      </c>
      <c r="D360" s="87" t="s">
        <v>85</v>
      </c>
      <c r="E360" s="86" t="s">
        <v>2</v>
      </c>
      <c r="F360" s="88" t="s">
        <v>85</v>
      </c>
    </row>
    <row r="361" spans="1:6" x14ac:dyDescent="0.2">
      <c r="A361" s="52" t="s">
        <v>91</v>
      </c>
      <c r="B361" s="4" t="s">
        <v>69</v>
      </c>
      <c r="C361" s="4" t="s">
        <v>66</v>
      </c>
      <c r="D361" s="87" t="s">
        <v>85</v>
      </c>
      <c r="E361" s="86" t="s">
        <v>2</v>
      </c>
      <c r="F361" s="88" t="s">
        <v>85</v>
      </c>
    </row>
    <row r="362" spans="1:6" x14ac:dyDescent="0.2">
      <c r="A362" s="52" t="s">
        <v>67</v>
      </c>
      <c r="B362" s="4" t="s">
        <v>69</v>
      </c>
      <c r="C362" s="4" t="s">
        <v>87</v>
      </c>
      <c r="D362" s="87" t="s">
        <v>85</v>
      </c>
      <c r="E362" s="86" t="s">
        <v>2</v>
      </c>
      <c r="F362" s="88" t="s">
        <v>85</v>
      </c>
    </row>
    <row r="363" spans="1:6" x14ac:dyDescent="0.2">
      <c r="A363" s="52" t="s">
        <v>68</v>
      </c>
      <c r="B363" s="4" t="s">
        <v>69</v>
      </c>
      <c r="C363" s="4" t="s">
        <v>92</v>
      </c>
      <c r="D363" s="87" t="s">
        <v>85</v>
      </c>
      <c r="E363" s="86" t="s">
        <v>2</v>
      </c>
      <c r="F363" s="88" t="s">
        <v>85</v>
      </c>
    </row>
    <row r="364" spans="1:6" x14ac:dyDescent="0.2">
      <c r="A364" s="52" t="s">
        <v>1</v>
      </c>
      <c r="B364" s="4" t="s">
        <v>69</v>
      </c>
      <c r="C364" s="4" t="s">
        <v>3</v>
      </c>
      <c r="D364" s="87" t="s">
        <v>85</v>
      </c>
      <c r="E364" s="86" t="s">
        <v>2</v>
      </c>
      <c r="F364" s="88" t="s">
        <v>85</v>
      </c>
    </row>
    <row r="365" spans="1:6" x14ac:dyDescent="0.2">
      <c r="A365" s="52" t="s">
        <v>89</v>
      </c>
      <c r="B365" s="4" t="s">
        <v>69</v>
      </c>
      <c r="C365" s="4" t="s">
        <v>74</v>
      </c>
      <c r="D365" s="87" t="s">
        <v>85</v>
      </c>
      <c r="E365" s="86" t="s">
        <v>2</v>
      </c>
      <c r="F365" s="88" t="s">
        <v>85</v>
      </c>
    </row>
    <row r="366" spans="1:6" x14ac:dyDescent="0.2">
      <c r="A366" s="52" t="s">
        <v>64</v>
      </c>
      <c r="B366" s="4" t="s">
        <v>69</v>
      </c>
      <c r="C366" s="4" t="s">
        <v>65</v>
      </c>
      <c r="D366" s="87" t="s">
        <v>85</v>
      </c>
      <c r="E366" s="86" t="s">
        <v>2</v>
      </c>
      <c r="F366" s="88" t="s">
        <v>85</v>
      </c>
    </row>
    <row r="367" spans="1:6" ht="13.5" thickBot="1" x14ac:dyDescent="0.25">
      <c r="D367" s="89"/>
      <c r="E367" s="90"/>
      <c r="F367" s="91"/>
    </row>
    <row r="368" spans="1:6" s="10" customFormat="1" ht="15.75" x14ac:dyDescent="0.25">
      <c r="A368" s="25" t="s">
        <v>127</v>
      </c>
      <c r="D368" s="92"/>
      <c r="E368" s="86"/>
      <c r="F368" s="25"/>
    </row>
    <row r="369" spans="1:6" x14ac:dyDescent="0.2">
      <c r="A369" s="52" t="s">
        <v>3</v>
      </c>
      <c r="B369" s="4" t="s">
        <v>69</v>
      </c>
      <c r="C369" s="4" t="s">
        <v>68</v>
      </c>
      <c r="D369" s="87" t="s">
        <v>85</v>
      </c>
      <c r="E369" s="86" t="s">
        <v>2</v>
      </c>
      <c r="F369" s="88" t="s">
        <v>85</v>
      </c>
    </row>
    <row r="370" spans="1:6" x14ac:dyDescent="0.2">
      <c r="A370" s="52" t="s">
        <v>87</v>
      </c>
      <c r="B370" s="4" t="s">
        <v>69</v>
      </c>
      <c r="C370" s="4" t="s">
        <v>89</v>
      </c>
      <c r="D370" s="87" t="s">
        <v>85</v>
      </c>
      <c r="E370" s="86" t="s">
        <v>2</v>
      </c>
      <c r="F370" s="88" t="s">
        <v>85</v>
      </c>
    </row>
    <row r="371" spans="1:6" x14ac:dyDescent="0.2">
      <c r="A371" s="52" t="s">
        <v>90</v>
      </c>
      <c r="B371" s="4" t="s">
        <v>69</v>
      </c>
      <c r="C371" s="4" t="s">
        <v>1</v>
      </c>
      <c r="D371" s="87" t="s">
        <v>85</v>
      </c>
      <c r="E371" s="86" t="s">
        <v>2</v>
      </c>
      <c r="F371" s="88" t="s">
        <v>85</v>
      </c>
    </row>
    <row r="372" spans="1:6" x14ac:dyDescent="0.2">
      <c r="A372" s="52" t="s">
        <v>70</v>
      </c>
      <c r="B372" s="4" t="s">
        <v>69</v>
      </c>
      <c r="C372" s="4" t="s">
        <v>67</v>
      </c>
      <c r="D372" s="87" t="s">
        <v>85</v>
      </c>
      <c r="E372" s="86" t="s">
        <v>2</v>
      </c>
      <c r="F372" s="88" t="s">
        <v>85</v>
      </c>
    </row>
    <row r="373" spans="1:6" x14ac:dyDescent="0.2">
      <c r="A373" s="52" t="s">
        <v>65</v>
      </c>
      <c r="B373" s="4" t="s">
        <v>69</v>
      </c>
      <c r="C373" s="4" t="s">
        <v>75</v>
      </c>
      <c r="D373" s="87" t="s">
        <v>85</v>
      </c>
      <c r="E373" s="86" t="s">
        <v>2</v>
      </c>
      <c r="F373" s="88" t="s">
        <v>85</v>
      </c>
    </row>
    <row r="374" spans="1:6" x14ac:dyDescent="0.2">
      <c r="A374" s="52" t="s">
        <v>74</v>
      </c>
      <c r="B374" s="4" t="s">
        <v>69</v>
      </c>
      <c r="C374" s="4" t="s">
        <v>91</v>
      </c>
      <c r="D374" s="87" t="s">
        <v>85</v>
      </c>
      <c r="E374" s="86" t="s">
        <v>2</v>
      </c>
      <c r="F374" s="88" t="s">
        <v>85</v>
      </c>
    </row>
    <row r="375" spans="1:6" x14ac:dyDescent="0.2">
      <c r="A375" s="52" t="s">
        <v>66</v>
      </c>
      <c r="B375" s="4" t="s">
        <v>69</v>
      </c>
      <c r="C375" s="4" t="s">
        <v>86</v>
      </c>
      <c r="D375" s="87" t="s">
        <v>85</v>
      </c>
      <c r="E375" s="86" t="s">
        <v>2</v>
      </c>
      <c r="F375" s="88" t="s">
        <v>85</v>
      </c>
    </row>
    <row r="376" spans="1:6" x14ac:dyDescent="0.2">
      <c r="A376" s="52" t="s">
        <v>71</v>
      </c>
      <c r="B376" s="4" t="s">
        <v>69</v>
      </c>
      <c r="C376" s="4" t="s">
        <v>64</v>
      </c>
      <c r="D376" s="87" t="s">
        <v>85</v>
      </c>
      <c r="E376" s="86" t="s">
        <v>2</v>
      </c>
      <c r="F376" s="88" t="s">
        <v>85</v>
      </c>
    </row>
    <row r="377" spans="1:6" x14ac:dyDescent="0.2">
      <c r="A377" s="52" t="s">
        <v>92</v>
      </c>
      <c r="B377" s="4" t="s">
        <v>69</v>
      </c>
      <c r="C377" s="4" t="s">
        <v>83</v>
      </c>
      <c r="D377" s="87" t="s">
        <v>85</v>
      </c>
      <c r="E377" s="86" t="s">
        <v>2</v>
      </c>
      <c r="F377" s="88" t="s">
        <v>85</v>
      </c>
    </row>
    <row r="378" spans="1:6" ht="12.75" customHeight="1" thickBot="1" x14ac:dyDescent="0.25">
      <c r="D378" s="93"/>
      <c r="E378" s="22"/>
      <c r="F378"/>
    </row>
    <row r="379" spans="1:6" x14ac:dyDescent="0.2">
      <c r="A379" s="125" t="s">
        <v>77</v>
      </c>
      <c r="B379" s="125"/>
      <c r="C379" s="126"/>
      <c r="D379" s="127"/>
      <c r="E379" s="127"/>
      <c r="F379" s="127"/>
    </row>
    <row r="380" spans="1:6" x14ac:dyDescent="0.2">
      <c r="A380" s="123" t="s">
        <v>5</v>
      </c>
      <c r="B380" s="123"/>
      <c r="C380" s="124"/>
      <c r="D380" s="128"/>
      <c r="E380" s="128"/>
      <c r="F380" s="128"/>
    </row>
    <row r="381" spans="1:6" x14ac:dyDescent="0.2">
      <c r="A381" s="123" t="s">
        <v>5</v>
      </c>
      <c r="B381" s="123"/>
      <c r="C381" s="124"/>
      <c r="D381" s="128"/>
      <c r="E381" s="128"/>
      <c r="F381" s="128"/>
    </row>
    <row r="382" spans="1:6" ht="13.5" thickBot="1" x14ac:dyDescent="0.25">
      <c r="A382" s="121" t="s">
        <v>5</v>
      </c>
      <c r="B382" s="121"/>
      <c r="C382" s="122"/>
      <c r="D382" s="112"/>
      <c r="E382" s="112"/>
      <c r="F382" s="112"/>
    </row>
    <row r="383" spans="1:6" ht="13.5" thickTop="1" x14ac:dyDescent="0.2"/>
    <row r="384" spans="1:6" hidden="1" x14ac:dyDescent="0.2"/>
    <row r="385" spans="1:4" ht="12.75" hidden="1" customHeight="1" x14ac:dyDescent="0.2">
      <c r="A385" s="52" t="s">
        <v>78</v>
      </c>
      <c r="C385" s="4">
        <v>3</v>
      </c>
      <c r="D385" s="4" t="s">
        <v>66</v>
      </c>
    </row>
    <row r="386" spans="1:4" ht="12.75" hidden="1" customHeight="1" x14ac:dyDescent="0.2">
      <c r="A386" s="52" t="s">
        <v>79</v>
      </c>
      <c r="C386" s="4">
        <v>4</v>
      </c>
      <c r="D386" s="4" t="s">
        <v>3</v>
      </c>
    </row>
    <row r="387" spans="1:4" ht="12.75" hidden="1" customHeight="1" x14ac:dyDescent="0.2">
      <c r="A387" s="52" t="s">
        <v>80</v>
      </c>
      <c r="C387" s="4">
        <v>4</v>
      </c>
      <c r="D387" s="4" t="s">
        <v>83</v>
      </c>
    </row>
    <row r="388" spans="1:4" ht="12.75" hidden="1" customHeight="1" x14ac:dyDescent="0.2">
      <c r="A388" s="52" t="s">
        <v>81</v>
      </c>
      <c r="C388" s="4">
        <v>20</v>
      </c>
      <c r="D388" s="4" t="s">
        <v>67</v>
      </c>
    </row>
    <row r="389" spans="1:4" ht="12.75" hidden="1" customHeight="1" x14ac:dyDescent="0.2">
      <c r="A389" s="52" t="s">
        <v>82</v>
      </c>
      <c r="C389" s="4">
        <v>10</v>
      </c>
      <c r="D389" s="4" t="s">
        <v>92</v>
      </c>
    </row>
    <row r="390" spans="1:4" ht="12.75" hidden="1" customHeight="1" x14ac:dyDescent="0.2">
      <c r="D390" s="4" t="s">
        <v>68</v>
      </c>
    </row>
    <row r="391" spans="1:4" ht="12.75" hidden="1" customHeight="1" x14ac:dyDescent="0.2">
      <c r="D391" s="4" t="s">
        <v>70</v>
      </c>
    </row>
    <row r="392" spans="1:4" ht="12.75" hidden="1" customHeight="1" x14ac:dyDescent="0.2">
      <c r="D392" s="4" t="s">
        <v>86</v>
      </c>
    </row>
    <row r="393" spans="1:4" ht="12.75" hidden="1" customHeight="1" x14ac:dyDescent="0.2">
      <c r="D393" s="4" t="s">
        <v>64</v>
      </c>
    </row>
    <row r="394" spans="1:4" ht="12.75" hidden="1" customHeight="1" x14ac:dyDescent="0.2">
      <c r="D394" s="4" t="s">
        <v>87</v>
      </c>
    </row>
    <row r="395" spans="1:4" ht="12.75" hidden="1" customHeight="1" x14ac:dyDescent="0.2">
      <c r="D395" s="4" t="s">
        <v>71</v>
      </c>
    </row>
    <row r="396" spans="1:4" ht="12.75" hidden="1" customHeight="1" x14ac:dyDescent="0.2">
      <c r="D396" s="4" t="s">
        <v>1</v>
      </c>
    </row>
    <row r="397" spans="1:4" ht="12.75" hidden="1" customHeight="1" x14ac:dyDescent="0.2">
      <c r="D397" s="4" t="s">
        <v>65</v>
      </c>
    </row>
    <row r="398" spans="1:4" ht="12.75" hidden="1" customHeight="1" x14ac:dyDescent="0.2">
      <c r="D398" s="4" t="s">
        <v>91</v>
      </c>
    </row>
    <row r="399" spans="1:4" ht="12.75" hidden="1" customHeight="1" x14ac:dyDescent="0.2">
      <c r="D399" s="4" t="s">
        <v>89</v>
      </c>
    </row>
    <row r="400" spans="1:4" ht="12.75" hidden="1" customHeight="1" x14ac:dyDescent="0.2">
      <c r="D400" s="4" t="s">
        <v>90</v>
      </c>
    </row>
    <row r="401" spans="4:4" ht="12.75" hidden="1" customHeight="1" x14ac:dyDescent="0.2">
      <c r="D401" s="4" t="s">
        <v>75</v>
      </c>
    </row>
    <row r="402" spans="4:4" ht="12.75" hidden="1" customHeight="1" x14ac:dyDescent="0.2">
      <c r="D402" s="4" t="s">
        <v>74</v>
      </c>
    </row>
    <row r="403" spans="4:4" hidden="1" x14ac:dyDescent="0.2">
      <c r="D403"/>
    </row>
    <row r="404" spans="4:4" x14ac:dyDescent="0.2">
      <c r="D404"/>
    </row>
    <row r="405" spans="4:4" x14ac:dyDescent="0.2">
      <c r="D405"/>
    </row>
    <row r="406" spans="4:4" x14ac:dyDescent="0.2">
      <c r="D406"/>
    </row>
    <row r="407" spans="4:4" x14ac:dyDescent="0.2">
      <c r="D407"/>
    </row>
    <row r="408" spans="4:4" x14ac:dyDescent="0.2">
      <c r="D408" s="23"/>
    </row>
  </sheetData>
  <sheetProtection algorithmName="SHA-512" hashValue="pAdiJnSWQ24HbKp1SEyLODhdxVsUMOXsvpOxQ/eKIeAilKN9UGUWuPG5MNN+AvMtRDKHmn15fJ2EQJip7h1Lfw==" saltValue="E2TXKe5hojgO0dKo2TyrnQ==" spinCount="100000" sheet="1" selectLockedCells="1"/>
  <sortState xmlns:xlrd2="http://schemas.microsoft.com/office/spreadsheetml/2017/richdata2" ref="D385:D402">
    <sortCondition ref="D385:D402"/>
  </sortState>
  <mergeCells count="12">
    <mergeCell ref="D382:F382"/>
    <mergeCell ref="D4:F4"/>
    <mergeCell ref="A1:C1"/>
    <mergeCell ref="D1:I1"/>
    <mergeCell ref="A382:C382"/>
    <mergeCell ref="A381:C381"/>
    <mergeCell ref="A379:C379"/>
    <mergeCell ref="D2:I2"/>
    <mergeCell ref="A380:C380"/>
    <mergeCell ref="D379:F379"/>
    <mergeCell ref="D380:F380"/>
    <mergeCell ref="D381:F381"/>
  </mergeCells>
  <phoneticPr fontId="0" type="noConversion"/>
  <conditionalFormatting sqref="D383:D384">
    <cfRule type="cellIs" dxfId="33" priority="1" stopIfTrue="1" operator="notBetween">
      <formula>0</formula>
      <formula>9</formula>
    </cfRule>
  </conditionalFormatting>
  <conditionalFormatting sqref="D409:D65536">
    <cfRule type="cellIs" dxfId="32" priority="2" stopIfTrue="1" operator="notBetween">
      <formula>0</formula>
      <formula>9</formula>
    </cfRule>
  </conditionalFormatting>
  <dataValidations xWindow="469" yWindow="215" count="3">
    <dataValidation type="whole" errorStyle="warning" allowBlank="1" showErrorMessage="1" errorTitle="So ein Schmarrn!" error="Bitte Eingabe überprüfen" sqref="D6:D15 D17:D377" xr:uid="{00000000-0002-0000-0100-000000000000}">
      <formula1>0</formula1>
      <formula2>9</formula2>
    </dataValidation>
    <dataValidation type="list" allowBlank="1" showErrorMessage="1" errorTitle="Bitte aus der Liste auswählen" sqref="D379:F382" xr:uid="{00000000-0002-0000-0100-000001000000}">
      <formula1>$D$385:$D$402</formula1>
    </dataValidation>
    <dataValidation type="whole" errorStyle="warning" allowBlank="1" showErrorMessage="1" errorTitle="So ein Schmarrn!" error="Bitte Eingabe überprüfen!" sqref="F6:F15 F17:F377" xr:uid="{00000000-0002-0000-0100-000002000000}">
      <formula1>0</formula1>
      <formula2>9</formula2>
    </dataValidation>
  </dataValidation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48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>
    <tabColor indexed="42"/>
  </sheetPr>
  <dimension ref="B2:ET35"/>
  <sheetViews>
    <sheetView showGridLines="0" workbookViewId="0">
      <selection activeCell="E29" sqref="E29"/>
    </sheetView>
  </sheetViews>
  <sheetFormatPr baseColWidth="10" defaultRowHeight="12.75" x14ac:dyDescent="0.2"/>
  <cols>
    <col min="1" max="1" width="2.7109375" customWidth="1"/>
    <col min="3" max="3" width="22.42578125" customWidth="1"/>
    <col min="4" max="4" width="10.85546875" bestFit="1" customWidth="1"/>
    <col min="5" max="5" width="14.28515625" bestFit="1" customWidth="1"/>
    <col min="6" max="6" width="13.140625" bestFit="1" customWidth="1"/>
    <col min="7" max="7" width="5.42578125" customWidth="1"/>
    <col min="9" max="9" width="11.42578125" style="18" hidden="1" customWidth="1"/>
    <col min="10" max="10" width="20" hidden="1" customWidth="1"/>
    <col min="11" max="11" width="11.7109375" hidden="1" customWidth="1"/>
    <col min="12" max="12" width="15.7109375" hidden="1" customWidth="1"/>
    <col min="13" max="13" width="14" hidden="1" customWidth="1"/>
    <col min="14" max="14" width="8" hidden="1" customWidth="1"/>
    <col min="15" max="15" width="8.7109375" hidden="1" customWidth="1"/>
    <col min="16" max="16" width="7.42578125" hidden="1" customWidth="1"/>
    <col min="17" max="17" width="8.7109375" hidden="1" customWidth="1"/>
    <col min="18" max="18" width="8" hidden="1" customWidth="1"/>
    <col min="19" max="19" width="8.7109375" hidden="1" customWidth="1"/>
    <col min="20" max="20" width="7.42578125" hidden="1" customWidth="1"/>
    <col min="21" max="21" width="8.7109375" hidden="1" customWidth="1"/>
    <col min="22" max="22" width="8" hidden="1" customWidth="1"/>
    <col min="23" max="23" width="8.7109375" hidden="1" customWidth="1"/>
    <col min="24" max="24" width="7.42578125" hidden="1" customWidth="1"/>
    <col min="25" max="25" width="8.7109375" hidden="1" customWidth="1"/>
    <col min="26" max="26" width="8" hidden="1" customWidth="1"/>
    <col min="27" max="27" width="8.7109375" hidden="1" customWidth="1"/>
    <col min="28" max="28" width="7.42578125" hidden="1" customWidth="1"/>
    <col min="29" max="29" width="8.7109375" hidden="1" customWidth="1"/>
    <col min="30" max="30" width="8" hidden="1" customWidth="1"/>
    <col min="31" max="31" width="8.7109375" hidden="1" customWidth="1"/>
    <col min="32" max="32" width="7.42578125" hidden="1" customWidth="1"/>
    <col min="33" max="33" width="8.7109375" hidden="1" customWidth="1"/>
    <col min="34" max="34" width="8" hidden="1" customWidth="1"/>
    <col min="35" max="35" width="8.7109375" hidden="1" customWidth="1"/>
    <col min="36" max="36" width="7.42578125" hidden="1" customWidth="1"/>
    <col min="37" max="37" width="8.7109375" hidden="1" customWidth="1"/>
    <col min="38" max="38" width="8" hidden="1" customWidth="1"/>
    <col min="39" max="39" width="8.7109375" hidden="1" customWidth="1"/>
    <col min="40" max="40" width="7.42578125" hidden="1" customWidth="1"/>
    <col min="41" max="41" width="8.7109375" hidden="1" customWidth="1"/>
    <col min="42" max="42" width="8" hidden="1" customWidth="1"/>
    <col min="43" max="43" width="8.7109375" hidden="1" customWidth="1"/>
    <col min="44" max="44" width="7.42578125" hidden="1" customWidth="1"/>
    <col min="45" max="45" width="8.7109375" hidden="1" customWidth="1"/>
    <col min="46" max="46" width="8" hidden="1" customWidth="1"/>
    <col min="47" max="47" width="8.7109375" hidden="1" customWidth="1"/>
    <col min="48" max="48" width="7.42578125" hidden="1" customWidth="1"/>
    <col min="49" max="49" width="8.7109375" hidden="1" customWidth="1"/>
    <col min="50" max="50" width="8" hidden="1" customWidth="1"/>
    <col min="51" max="51" width="8.7109375" hidden="1" customWidth="1"/>
    <col min="52" max="52" width="7.42578125" hidden="1" customWidth="1"/>
    <col min="53" max="53" width="8.7109375" hidden="1" customWidth="1"/>
    <col min="54" max="54" width="8" hidden="1" customWidth="1"/>
    <col min="55" max="55" width="8.7109375" hidden="1" customWidth="1"/>
    <col min="56" max="56" width="7.42578125" hidden="1" customWidth="1"/>
    <col min="57" max="57" width="8.7109375" hidden="1" customWidth="1"/>
    <col min="58" max="58" width="8" hidden="1" customWidth="1"/>
    <col min="59" max="59" width="8.7109375" hidden="1" customWidth="1"/>
    <col min="60" max="60" width="7.42578125" hidden="1" customWidth="1"/>
    <col min="61" max="61" width="8.7109375" hidden="1" customWidth="1"/>
    <col min="62" max="62" width="8" hidden="1" customWidth="1"/>
    <col min="63" max="63" width="8.7109375" hidden="1" customWidth="1"/>
    <col min="64" max="64" width="7.42578125" hidden="1" customWidth="1"/>
    <col min="65" max="65" width="8.7109375" hidden="1" customWidth="1"/>
    <col min="66" max="66" width="8" hidden="1" customWidth="1"/>
    <col min="67" max="67" width="8.7109375" hidden="1" customWidth="1"/>
    <col min="68" max="68" width="7.42578125" hidden="1" customWidth="1"/>
    <col min="69" max="69" width="8.7109375" hidden="1" customWidth="1"/>
    <col min="70" max="70" width="8" hidden="1" customWidth="1"/>
    <col min="71" max="71" width="8.7109375" hidden="1" customWidth="1"/>
    <col min="72" max="72" width="7.42578125" hidden="1" customWidth="1"/>
    <col min="73" max="73" width="8.7109375" hidden="1" customWidth="1"/>
    <col min="74" max="74" width="8" hidden="1" customWidth="1"/>
    <col min="75" max="75" width="8.7109375" hidden="1" customWidth="1"/>
    <col min="76" max="76" width="7.42578125" hidden="1" customWidth="1"/>
    <col min="77" max="77" width="8.7109375" hidden="1" customWidth="1"/>
    <col min="78" max="78" width="8" hidden="1" customWidth="1"/>
    <col min="79" max="79" width="8.7109375" hidden="1" customWidth="1"/>
    <col min="80" max="80" width="7.42578125" hidden="1" customWidth="1"/>
    <col min="81" max="81" width="8.7109375" hidden="1" customWidth="1"/>
    <col min="82" max="82" width="8" hidden="1" customWidth="1"/>
    <col min="83" max="83" width="8.7109375" hidden="1" customWidth="1"/>
    <col min="84" max="84" width="7.42578125" hidden="1" customWidth="1"/>
    <col min="85" max="85" width="8.7109375" hidden="1" customWidth="1"/>
    <col min="86" max="86" width="8" hidden="1" customWidth="1"/>
    <col min="87" max="87" width="8.7109375" hidden="1" customWidth="1"/>
    <col min="88" max="88" width="7.42578125" hidden="1" customWidth="1"/>
    <col min="89" max="89" width="8.7109375" hidden="1" customWidth="1"/>
    <col min="90" max="90" width="8" hidden="1" customWidth="1"/>
    <col min="91" max="91" width="8.7109375" hidden="1" customWidth="1"/>
    <col min="92" max="92" width="7.42578125" hidden="1" customWidth="1"/>
    <col min="93" max="93" width="8.7109375" hidden="1" customWidth="1"/>
    <col min="94" max="94" width="8" hidden="1" customWidth="1"/>
    <col min="95" max="95" width="8.7109375" hidden="1" customWidth="1"/>
    <col min="96" max="96" width="7.42578125" hidden="1" customWidth="1"/>
    <col min="97" max="97" width="8.7109375" hidden="1" customWidth="1"/>
    <col min="98" max="98" width="8" hidden="1" customWidth="1"/>
    <col min="99" max="99" width="8.7109375" hidden="1" customWidth="1"/>
    <col min="100" max="100" width="7.42578125" hidden="1" customWidth="1"/>
    <col min="101" max="101" width="8.7109375" hidden="1" customWidth="1"/>
    <col min="102" max="102" width="8" hidden="1" customWidth="1"/>
    <col min="103" max="103" width="8.7109375" hidden="1" customWidth="1"/>
    <col min="104" max="104" width="7.42578125" hidden="1" customWidth="1"/>
    <col min="105" max="105" width="8.7109375" hidden="1" customWidth="1"/>
    <col min="106" max="106" width="8" hidden="1" customWidth="1"/>
    <col min="107" max="107" width="8.7109375" hidden="1" customWidth="1"/>
    <col min="108" max="108" width="7.42578125" hidden="1" customWidth="1"/>
    <col min="109" max="109" width="8.7109375" hidden="1" customWidth="1"/>
    <col min="110" max="110" width="8" hidden="1" customWidth="1"/>
    <col min="111" max="111" width="8.7109375" hidden="1" customWidth="1"/>
    <col min="112" max="112" width="7.42578125" hidden="1" customWidth="1"/>
    <col min="113" max="113" width="8.7109375" hidden="1" customWidth="1"/>
    <col min="114" max="114" width="8" hidden="1" customWidth="1"/>
    <col min="115" max="115" width="8.7109375" hidden="1" customWidth="1"/>
    <col min="116" max="116" width="7.42578125" hidden="1" customWidth="1"/>
    <col min="117" max="117" width="8.7109375" hidden="1" customWidth="1"/>
    <col min="118" max="118" width="8" hidden="1" customWidth="1"/>
    <col min="119" max="119" width="8.7109375" hidden="1" customWidth="1"/>
    <col min="120" max="120" width="7.42578125" hidden="1" customWidth="1"/>
    <col min="121" max="121" width="8.7109375" hidden="1" customWidth="1"/>
    <col min="122" max="122" width="8" hidden="1" customWidth="1"/>
    <col min="123" max="123" width="8.7109375" hidden="1" customWidth="1"/>
    <col min="124" max="124" width="7.42578125" hidden="1" customWidth="1"/>
    <col min="125" max="125" width="8.7109375" hidden="1" customWidth="1"/>
    <col min="126" max="126" width="8" hidden="1" customWidth="1"/>
    <col min="127" max="127" width="8.7109375" hidden="1" customWidth="1"/>
    <col min="128" max="128" width="7.42578125" hidden="1" customWidth="1"/>
    <col min="129" max="129" width="8.7109375" hidden="1" customWidth="1"/>
    <col min="130" max="130" width="8" hidden="1" customWidth="1"/>
    <col min="131" max="131" width="8.7109375" hidden="1" customWidth="1"/>
    <col min="132" max="132" width="7.42578125" hidden="1" customWidth="1"/>
    <col min="133" max="133" width="8.7109375" hidden="1" customWidth="1"/>
    <col min="134" max="134" width="8" hidden="1" customWidth="1"/>
    <col min="135" max="135" width="8.7109375" hidden="1" customWidth="1"/>
    <col min="136" max="136" width="7.42578125" hidden="1" customWidth="1"/>
    <col min="137" max="137" width="8.7109375" hidden="1" customWidth="1"/>
    <col min="138" max="138" width="8" hidden="1" customWidth="1"/>
    <col min="139" max="139" width="8.7109375" hidden="1" customWidth="1"/>
    <col min="140" max="140" width="7.42578125" hidden="1" customWidth="1"/>
    <col min="141" max="141" width="8.7109375" hidden="1" customWidth="1"/>
    <col min="142" max="142" width="8" hidden="1" customWidth="1"/>
    <col min="143" max="143" width="8.7109375" hidden="1" customWidth="1"/>
    <col min="144" max="144" width="7.42578125" hidden="1" customWidth="1"/>
    <col min="145" max="145" width="8.7109375" hidden="1" customWidth="1"/>
    <col min="146" max="146" width="8" hidden="1" customWidth="1"/>
    <col min="147" max="147" width="8.7109375" hidden="1" customWidth="1"/>
    <col min="148" max="148" width="7.42578125" hidden="1" customWidth="1"/>
    <col min="149" max="149" width="8.7109375" hidden="1" customWidth="1"/>
    <col min="150" max="150" width="11.42578125" hidden="1" customWidth="1"/>
    <col min="151" max="151" width="11.42578125" customWidth="1"/>
  </cols>
  <sheetData>
    <row r="2" spans="2:150" ht="20.25" x14ac:dyDescent="0.3">
      <c r="B2" s="36"/>
      <c r="C2" s="43" t="s">
        <v>19</v>
      </c>
      <c r="D2" s="44"/>
      <c r="E2" s="44"/>
      <c r="F2" s="44"/>
      <c r="G2" s="100"/>
      <c r="I2" s="36"/>
      <c r="J2" s="43" t="s">
        <v>88</v>
      </c>
      <c r="K2" s="44"/>
      <c r="L2" s="44"/>
      <c r="M2" s="45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</row>
    <row r="3" spans="2:150" x14ac:dyDescent="0.2">
      <c r="B3" s="33"/>
      <c r="C3" s="46"/>
      <c r="D3" s="46"/>
      <c r="E3" s="46"/>
      <c r="F3" s="46"/>
      <c r="G3" s="101"/>
      <c r="I3" s="33"/>
      <c r="J3" s="46"/>
      <c r="K3" s="46"/>
      <c r="L3" s="46"/>
      <c r="M3" s="35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</row>
    <row r="4" spans="2:150" x14ac:dyDescent="0.2">
      <c r="B4" s="33"/>
      <c r="C4" s="46"/>
      <c r="D4" s="46" t="s">
        <v>18</v>
      </c>
      <c r="E4" s="46" t="s">
        <v>17</v>
      </c>
      <c r="F4" s="46" t="s">
        <v>38</v>
      </c>
      <c r="G4" s="101"/>
      <c r="I4" s="33"/>
      <c r="J4" s="46"/>
      <c r="K4" s="46" t="s">
        <v>18</v>
      </c>
      <c r="L4" s="46" t="s">
        <v>17</v>
      </c>
      <c r="M4" s="35" t="s">
        <v>38</v>
      </c>
      <c r="N4" s="19" t="s">
        <v>13</v>
      </c>
      <c r="O4" s="19" t="s">
        <v>14</v>
      </c>
      <c r="P4" s="19" t="s">
        <v>16</v>
      </c>
      <c r="Q4" s="19" t="s">
        <v>15</v>
      </c>
      <c r="R4" s="19" t="s">
        <v>13</v>
      </c>
      <c r="S4" s="19" t="s">
        <v>14</v>
      </c>
      <c r="T4" s="19" t="s">
        <v>16</v>
      </c>
      <c r="U4" s="19" t="s">
        <v>15</v>
      </c>
      <c r="V4" s="19" t="s">
        <v>13</v>
      </c>
      <c r="W4" s="19" t="s">
        <v>14</v>
      </c>
      <c r="X4" s="19" t="s">
        <v>16</v>
      </c>
      <c r="Y4" s="19" t="s">
        <v>15</v>
      </c>
      <c r="Z4" s="19" t="s">
        <v>13</v>
      </c>
      <c r="AA4" s="19" t="s">
        <v>14</v>
      </c>
      <c r="AB4" s="19" t="s">
        <v>16</v>
      </c>
      <c r="AC4" s="19" t="s">
        <v>15</v>
      </c>
      <c r="AD4" s="19" t="s">
        <v>13</v>
      </c>
      <c r="AE4" s="19" t="s">
        <v>14</v>
      </c>
      <c r="AF4" s="19" t="s">
        <v>16</v>
      </c>
      <c r="AG4" s="19" t="s">
        <v>15</v>
      </c>
      <c r="AH4" s="19" t="s">
        <v>13</v>
      </c>
      <c r="AI4" s="19" t="s">
        <v>14</v>
      </c>
      <c r="AJ4" s="19" t="s">
        <v>16</v>
      </c>
      <c r="AK4" s="19" t="s">
        <v>15</v>
      </c>
      <c r="AL4" s="19" t="s">
        <v>13</v>
      </c>
      <c r="AM4" s="19" t="s">
        <v>14</v>
      </c>
      <c r="AN4" s="19" t="s">
        <v>16</v>
      </c>
      <c r="AO4" s="19" t="s">
        <v>15</v>
      </c>
      <c r="AP4" s="19" t="s">
        <v>13</v>
      </c>
      <c r="AQ4" s="19" t="s">
        <v>14</v>
      </c>
      <c r="AR4" s="19" t="s">
        <v>16</v>
      </c>
      <c r="AS4" s="19" t="s">
        <v>15</v>
      </c>
      <c r="AT4" s="19" t="s">
        <v>13</v>
      </c>
      <c r="AU4" s="19" t="s">
        <v>14</v>
      </c>
      <c r="AV4" s="19" t="s">
        <v>16</v>
      </c>
      <c r="AW4" s="19" t="s">
        <v>15</v>
      </c>
      <c r="AX4" s="19" t="s">
        <v>13</v>
      </c>
      <c r="AY4" s="19" t="s">
        <v>14</v>
      </c>
      <c r="AZ4" s="19" t="s">
        <v>16</v>
      </c>
      <c r="BA4" s="19" t="s">
        <v>15</v>
      </c>
      <c r="BB4" s="19" t="s">
        <v>13</v>
      </c>
      <c r="BC4" s="19" t="s">
        <v>14</v>
      </c>
      <c r="BD4" s="19" t="s">
        <v>16</v>
      </c>
      <c r="BE4" s="19" t="s">
        <v>15</v>
      </c>
      <c r="BF4" s="19" t="s">
        <v>13</v>
      </c>
      <c r="BG4" s="19" t="s">
        <v>14</v>
      </c>
      <c r="BH4" s="19" t="s">
        <v>16</v>
      </c>
      <c r="BI4" s="19" t="s">
        <v>15</v>
      </c>
      <c r="BJ4" s="19" t="s">
        <v>13</v>
      </c>
      <c r="BK4" s="19" t="s">
        <v>14</v>
      </c>
      <c r="BL4" s="19" t="s">
        <v>16</v>
      </c>
      <c r="BM4" s="19" t="s">
        <v>15</v>
      </c>
      <c r="BN4" s="19" t="s">
        <v>13</v>
      </c>
      <c r="BO4" s="19" t="s">
        <v>14</v>
      </c>
      <c r="BP4" s="19" t="s">
        <v>16</v>
      </c>
      <c r="BQ4" s="19" t="s">
        <v>15</v>
      </c>
      <c r="BR4" s="19" t="s">
        <v>13</v>
      </c>
      <c r="BS4" s="19" t="s">
        <v>14</v>
      </c>
      <c r="BT4" s="19" t="s">
        <v>16</v>
      </c>
      <c r="BU4" s="19" t="s">
        <v>15</v>
      </c>
      <c r="BV4" s="19" t="s">
        <v>13</v>
      </c>
      <c r="BW4" s="19" t="s">
        <v>14</v>
      </c>
      <c r="BX4" s="19" t="s">
        <v>16</v>
      </c>
      <c r="BY4" s="19" t="s">
        <v>15</v>
      </c>
      <c r="BZ4" s="19" t="s">
        <v>13</v>
      </c>
      <c r="CA4" s="19" t="s">
        <v>14</v>
      </c>
      <c r="CB4" s="19" t="s">
        <v>16</v>
      </c>
      <c r="CC4" s="19" t="s">
        <v>15</v>
      </c>
      <c r="CD4" s="19" t="s">
        <v>13</v>
      </c>
      <c r="CE4" s="19" t="s">
        <v>14</v>
      </c>
      <c r="CF4" s="19" t="s">
        <v>16</v>
      </c>
      <c r="CG4" s="19" t="s">
        <v>15</v>
      </c>
      <c r="CH4" s="19" t="s">
        <v>13</v>
      </c>
      <c r="CI4" s="19" t="s">
        <v>14</v>
      </c>
      <c r="CJ4" s="19" t="s">
        <v>16</v>
      </c>
      <c r="CK4" s="19" t="s">
        <v>15</v>
      </c>
      <c r="CL4" s="19" t="s">
        <v>13</v>
      </c>
      <c r="CM4" s="19" t="s">
        <v>14</v>
      </c>
      <c r="CN4" s="19" t="s">
        <v>16</v>
      </c>
      <c r="CO4" s="19" t="s">
        <v>15</v>
      </c>
      <c r="CP4" s="19" t="s">
        <v>13</v>
      </c>
      <c r="CQ4" s="19" t="s">
        <v>14</v>
      </c>
      <c r="CR4" s="19" t="s">
        <v>16</v>
      </c>
      <c r="CS4" s="19" t="s">
        <v>15</v>
      </c>
      <c r="CT4" s="19" t="s">
        <v>13</v>
      </c>
      <c r="CU4" s="19" t="s">
        <v>14</v>
      </c>
      <c r="CV4" s="19" t="s">
        <v>16</v>
      </c>
      <c r="CW4" s="19" t="s">
        <v>15</v>
      </c>
      <c r="CX4" s="19" t="s">
        <v>13</v>
      </c>
      <c r="CY4" s="19" t="s">
        <v>14</v>
      </c>
      <c r="CZ4" s="19" t="s">
        <v>16</v>
      </c>
      <c r="DA4" s="19" t="s">
        <v>15</v>
      </c>
      <c r="DB4" s="19" t="s">
        <v>13</v>
      </c>
      <c r="DC4" s="19" t="s">
        <v>14</v>
      </c>
      <c r="DD4" s="19" t="s">
        <v>16</v>
      </c>
      <c r="DE4" s="19" t="s">
        <v>15</v>
      </c>
      <c r="DF4" s="19" t="s">
        <v>13</v>
      </c>
      <c r="DG4" s="19" t="s">
        <v>14</v>
      </c>
      <c r="DH4" s="19" t="s">
        <v>16</v>
      </c>
      <c r="DI4" s="19" t="s">
        <v>15</v>
      </c>
      <c r="DJ4" s="19" t="s">
        <v>13</v>
      </c>
      <c r="DK4" s="19" t="s">
        <v>14</v>
      </c>
      <c r="DL4" s="19" t="s">
        <v>16</v>
      </c>
      <c r="DM4" s="19" t="s">
        <v>15</v>
      </c>
      <c r="DN4" s="19" t="s">
        <v>13</v>
      </c>
      <c r="DO4" s="19" t="s">
        <v>14</v>
      </c>
      <c r="DP4" s="19" t="s">
        <v>16</v>
      </c>
      <c r="DQ4" s="19" t="s">
        <v>15</v>
      </c>
      <c r="DR4" s="19" t="s">
        <v>13</v>
      </c>
      <c r="DS4" s="19" t="s">
        <v>14</v>
      </c>
      <c r="DT4" s="19" t="s">
        <v>16</v>
      </c>
      <c r="DU4" s="19" t="s">
        <v>15</v>
      </c>
      <c r="DV4" s="19" t="s">
        <v>13</v>
      </c>
      <c r="DW4" s="19" t="s">
        <v>14</v>
      </c>
      <c r="DX4" s="19" t="s">
        <v>16</v>
      </c>
      <c r="DY4" s="19" t="s">
        <v>15</v>
      </c>
      <c r="DZ4" s="19" t="s">
        <v>13</v>
      </c>
      <c r="EA4" s="19" t="s">
        <v>14</v>
      </c>
      <c r="EB4" s="19" t="s">
        <v>16</v>
      </c>
      <c r="EC4" s="19" t="s">
        <v>15</v>
      </c>
      <c r="ED4" s="19" t="s">
        <v>13</v>
      </c>
      <c r="EE4" s="19" t="s">
        <v>14</v>
      </c>
      <c r="EF4" s="19" t="s">
        <v>16</v>
      </c>
      <c r="EG4" s="19" t="s">
        <v>15</v>
      </c>
      <c r="EH4" s="19" t="s">
        <v>13</v>
      </c>
      <c r="EI4" s="19" t="s">
        <v>14</v>
      </c>
      <c r="EJ4" s="19" t="s">
        <v>16</v>
      </c>
      <c r="EK4" s="19" t="s">
        <v>15</v>
      </c>
      <c r="EL4" s="19" t="s">
        <v>13</v>
      </c>
      <c r="EM4" s="19" t="s">
        <v>14</v>
      </c>
      <c r="EN4" s="19" t="s">
        <v>16</v>
      </c>
      <c r="EO4" s="19" t="s">
        <v>15</v>
      </c>
      <c r="EP4" s="19" t="s">
        <v>13</v>
      </c>
      <c r="EQ4" s="19" t="s">
        <v>14</v>
      </c>
      <c r="ER4" s="19" t="s">
        <v>16</v>
      </c>
      <c r="ES4" s="19" t="s">
        <v>15</v>
      </c>
      <c r="ET4" s="19"/>
    </row>
    <row r="5" spans="2:150" x14ac:dyDescent="0.2">
      <c r="B5" s="37" t="s">
        <v>20</v>
      </c>
      <c r="C5" s="99" t="str" cm="1">
        <f t="array" ref="C5:F22">_xlfn._xlws.SORT(J5:M22,4,-1)</f>
        <v>Augsburg</v>
      </c>
      <c r="D5" s="34">
        <v>0</v>
      </c>
      <c r="E5" s="34">
        <v>0</v>
      </c>
      <c r="F5" s="34">
        <v>0</v>
      </c>
      <c r="G5" s="102"/>
      <c r="I5" s="37" t="s">
        <v>20</v>
      </c>
      <c r="J5" s="34" t="s">
        <v>66</v>
      </c>
      <c r="K5" s="34">
        <f t="shared" ref="K5:K22" si="0">O5+S5+W5+AA5+AE5+AI5+AM5+AQ5+AU5+AY5+BC5+BG5+BK5+BO5+BS5+BW5+CA5+CE5+CI5+CM5+CQ5+CU5+CY5+DC5+DG5+DK5+DO5+DS5+DW5+EA5+EE5+EI5+EM5+EQ5</f>
        <v>0</v>
      </c>
      <c r="L5" s="34">
        <f t="shared" ref="L5:L22" si="1">Q5+U5+Y5+AC5+AG5+AK5+AO5+AS5+AW5+BA5+BE5+BI5+BM5+BQ5+BU5+BY5+CC5+CG5+CK5+CO5+CS5+CW5+DA5+DE5+DI5+DM5+DQ5+DU5+DY5+EC5+EG5+EK5+EO5+ES5</f>
        <v>0</v>
      </c>
      <c r="M5" s="40">
        <f t="shared" ref="M5:M22" si="2">K5+L5</f>
        <v>0</v>
      </c>
      <c r="N5" s="19" t="str">
        <f>VLOOKUP($J5,_1._Spieltag,11,0)</f>
        <v/>
      </c>
      <c r="O5" s="19">
        <f t="shared" ref="O5:O22" si="3">IF(ISNA(N5),0,IF(N5&lt;2,N5*2+1,0))</f>
        <v>0</v>
      </c>
      <c r="P5" s="19" t="e">
        <f>VLOOKUP($J5,_1SA,9,0)</f>
        <v>#N/A</v>
      </c>
      <c r="Q5" s="19">
        <f t="shared" ref="Q5:Q22" si="4">IF(ISNA(P5),0,IF(P5=2,3,IF(P5=0,1,0)))</f>
        <v>0</v>
      </c>
      <c r="R5" s="19" t="e">
        <f t="shared" ref="R5:R22" si="5">VLOOKUP($J5,_2._Spieltag,11,0)</f>
        <v>#N/A</v>
      </c>
      <c r="S5" s="19">
        <f t="shared" ref="S5:S22" si="6">IF(ISNA(R5),0,IF(R5&lt;2,R5*2+1,0))</f>
        <v>0</v>
      </c>
      <c r="T5" s="19" t="str">
        <f t="shared" ref="T5:T22" si="7">VLOOKUP($J5,_2SA,9,0)</f>
        <v/>
      </c>
      <c r="U5" s="19">
        <f t="shared" ref="U5:U22" si="8">IF(ISNA(T5),0,IF(T5=2,3,IF(T5=0,1,0)))</f>
        <v>0</v>
      </c>
      <c r="V5" s="19" t="str">
        <f t="shared" ref="V5:V22" si="9">VLOOKUP($J5,_3._Spieltag,11,0)</f>
        <v/>
      </c>
      <c r="W5" s="19">
        <f t="shared" ref="W5:W22" si="10">IF(ISNA(V5),0,IF(V5&lt;2,V5*2+1,0))</f>
        <v>0</v>
      </c>
      <c r="X5" s="19" t="e">
        <f t="shared" ref="X5:X22" si="11">VLOOKUP($J5,_3SA,9,0)</f>
        <v>#N/A</v>
      </c>
      <c r="Y5" s="19">
        <f t="shared" ref="Y5:Y22" si="12">IF(ISNA(X5),0,IF(X5=2,3,IF(X5=0,1,0)))</f>
        <v>0</v>
      </c>
      <c r="Z5" s="19" t="e">
        <f t="shared" ref="Z5:Z22" si="13">VLOOKUP($J5,_4._Spieltag,11,0)</f>
        <v>#N/A</v>
      </c>
      <c r="AA5" s="19">
        <f t="shared" ref="AA5:AA22" si="14">IF(ISNA(Z5),0,IF(Z5&lt;2,Z5*2+1,0))</f>
        <v>0</v>
      </c>
      <c r="AB5" s="19" t="str">
        <f t="shared" ref="AB5:AB22" si="15">VLOOKUP($J5,_4SA,9,0)</f>
        <v/>
      </c>
      <c r="AC5" s="19">
        <f t="shared" ref="AC5:AC22" si="16">IF(ISNA(AB5),0,IF(AB5=2,3,IF(AB5=0,1,0)))</f>
        <v>0</v>
      </c>
      <c r="AD5" s="19" t="str">
        <f t="shared" ref="AD5:AD22" si="17">VLOOKUP($J5,_5._Spieltag,11,0)</f>
        <v/>
      </c>
      <c r="AE5" s="19">
        <f t="shared" ref="AE5:AE22" si="18">IF(ISNA(AD5),0,IF(AD5&lt;2,AD5*2+1,0))</f>
        <v>0</v>
      </c>
      <c r="AF5" s="19" t="e">
        <f t="shared" ref="AF5:AF22" si="19">VLOOKUP($J5,_5SA,9,0)</f>
        <v>#N/A</v>
      </c>
      <c r="AG5" s="19">
        <f t="shared" ref="AG5:AG22" si="20">IF(ISNA(AF5),0,IF(AF5=2,3,IF(AF5=0,1,0)))</f>
        <v>0</v>
      </c>
      <c r="AH5" s="19" t="e">
        <f t="shared" ref="AH5:AH22" si="21">VLOOKUP($J5,_6._Spieltag,11,0)</f>
        <v>#N/A</v>
      </c>
      <c r="AI5" s="19">
        <f t="shared" ref="AI5:AI22" si="22">IF(ISNA(AH5),0,IF(AH5&lt;2,AH5*2+1,0))</f>
        <v>0</v>
      </c>
      <c r="AJ5" s="19" t="str">
        <f t="shared" ref="AJ5:AJ22" si="23">VLOOKUP($J5,_6SA,9,0)</f>
        <v/>
      </c>
      <c r="AK5" s="19">
        <f t="shared" ref="AK5:AK22" si="24">IF(ISNA(AJ5),0,IF(AJ5=2,3,IF(AJ5=0,1,0)))</f>
        <v>0</v>
      </c>
      <c r="AL5" s="19" t="str">
        <f t="shared" ref="AL5:AL22" si="25">VLOOKUP($J5,_7._Spieltag,11,0)</f>
        <v/>
      </c>
      <c r="AM5" s="19">
        <f t="shared" ref="AM5:AM22" si="26">IF(ISNA(AL5),0,IF(AL5&lt;2,AL5*2+1,0))</f>
        <v>0</v>
      </c>
      <c r="AN5" s="19" t="e">
        <f t="shared" ref="AN5:AN22" si="27">VLOOKUP($J5,_7SA,9,0)</f>
        <v>#N/A</v>
      </c>
      <c r="AO5" s="19">
        <f t="shared" ref="AO5:AO22" si="28">IF(ISNA(AN5),0,IF(AN5=2,3,IF(AN5=0,1,0)))</f>
        <v>0</v>
      </c>
      <c r="AP5" s="19" t="str">
        <f t="shared" ref="AP5:AP22" si="29">VLOOKUP($J5,_8._Spieltag,11,0)</f>
        <v/>
      </c>
      <c r="AQ5" s="19">
        <f t="shared" ref="AQ5:AQ22" si="30">IF(ISNA(AP5),0,IF(AP5&lt;2,AP5*2+1,0))</f>
        <v>0</v>
      </c>
      <c r="AR5" s="19" t="e">
        <f t="shared" ref="AR5:AR22" si="31">VLOOKUP($J5,_8SA,9,0)</f>
        <v>#N/A</v>
      </c>
      <c r="AS5" s="19">
        <f t="shared" ref="AS5:AS22" si="32">IF(ISNA(AR5),0,IF(AR5=2,3,IF(AR5=0,1,0)))</f>
        <v>0</v>
      </c>
      <c r="AT5" s="19" t="e">
        <f t="shared" ref="AT5:AT22" si="33">VLOOKUP($J5,_9._Spieltag,11,0)</f>
        <v>#N/A</v>
      </c>
      <c r="AU5" s="19">
        <f t="shared" ref="AU5:AU22" si="34">IF(ISNA(AT5),0,IF(AT5&lt;2,AT5*2+1,0))</f>
        <v>0</v>
      </c>
      <c r="AV5" s="19" t="str">
        <f t="shared" ref="AV5:AV22" si="35">VLOOKUP($J5,_9SA,9,0)</f>
        <v/>
      </c>
      <c r="AW5" s="19">
        <f t="shared" ref="AW5:AW22" si="36">IF(ISNA(AV5),0,IF(AV5=2,3,IF(AV5=0,1,0)))</f>
        <v>0</v>
      </c>
      <c r="AX5" s="19" t="str">
        <f t="shared" ref="AX5:AX22" si="37">VLOOKUP($J5,_10._Spieltag,11,0)</f>
        <v/>
      </c>
      <c r="AY5" s="19">
        <f t="shared" ref="AY5:AY22" si="38">IF(ISNA(AX5),0,IF(AX5&lt;2,AX5*2+1,0))</f>
        <v>0</v>
      </c>
      <c r="AZ5" s="19" t="e">
        <f t="shared" ref="AZ5:AZ22" si="39">VLOOKUP($J5,_10SA,9,0)</f>
        <v>#N/A</v>
      </c>
      <c r="BA5" s="19">
        <f t="shared" ref="BA5:BA22" si="40">IF(ISNA(AZ5),0,IF(AZ5=2,3,IF(AZ5=0,1,0)))</f>
        <v>0</v>
      </c>
      <c r="BB5" s="19" t="e">
        <f t="shared" ref="BB5:BB22" si="41">VLOOKUP($J5,_11._Spieltag,11,0)</f>
        <v>#N/A</v>
      </c>
      <c r="BC5" s="19">
        <f t="shared" ref="BC5:BC22" si="42">IF(ISNA(BB5),0,IF(BB5&lt;2,BB5*2+1,0))</f>
        <v>0</v>
      </c>
      <c r="BD5" s="19" t="str">
        <f t="shared" ref="BD5:BD22" si="43">VLOOKUP($J5,_11SA,9,0)</f>
        <v/>
      </c>
      <c r="BE5" s="19">
        <f t="shared" ref="BE5:BE22" si="44">IF(ISNA(BD5),0,IF(BD5=2,3,IF(BD5=0,1,0)))</f>
        <v>0</v>
      </c>
      <c r="BF5" s="19" t="str">
        <f t="shared" ref="BF5:BF22" si="45">VLOOKUP($J5,_12._Spieltag,11,0)</f>
        <v/>
      </c>
      <c r="BG5" s="19">
        <f t="shared" ref="BG5:BG22" si="46">IF(ISNA(BF5),0,IF(BF5&lt;2,BF5*2+1,0))</f>
        <v>0</v>
      </c>
      <c r="BH5" s="19" t="e">
        <f t="shared" ref="BH5:BH22" si="47">VLOOKUP($J5,_12SA,9,0)</f>
        <v>#N/A</v>
      </c>
      <c r="BI5" s="19">
        <f t="shared" ref="BI5:BI22" si="48">IF(ISNA(BH5),0,IF(BH5=2,3,IF(BH5=0,1,0)))</f>
        <v>0</v>
      </c>
      <c r="BJ5" s="19" t="e">
        <f t="shared" ref="BJ5:BJ22" si="49">VLOOKUP($J5,_13._Spieltag,11,0)</f>
        <v>#N/A</v>
      </c>
      <c r="BK5" s="19">
        <f t="shared" ref="BK5:BK22" si="50">IF(ISNA(BJ5),0,IF(BJ5&lt;2,BJ5*2+1,0))</f>
        <v>0</v>
      </c>
      <c r="BL5" s="19" t="str">
        <f t="shared" ref="BL5:BL22" si="51">VLOOKUP($J5,_13SA,9,0)</f>
        <v/>
      </c>
      <c r="BM5" s="19">
        <f t="shared" ref="BM5:BM22" si="52">IF(ISNA(BL5),0,IF(BL5=2,3,IF(BL5=0,1,0)))</f>
        <v>0</v>
      </c>
      <c r="BN5" s="19" t="str">
        <f t="shared" ref="BN5:BN22" si="53">VLOOKUP($J5,_14._Spieltag,11,0)</f>
        <v/>
      </c>
      <c r="BO5" s="19">
        <f t="shared" ref="BO5:BO22" si="54">IF(ISNA(BN5),0,IF(BN5&lt;2,BN5*2+1,0))</f>
        <v>0</v>
      </c>
      <c r="BP5" s="19" t="e">
        <f t="shared" ref="BP5:BP22" si="55">VLOOKUP($J5,_14SA,9,0)</f>
        <v>#N/A</v>
      </c>
      <c r="BQ5" s="19">
        <f t="shared" ref="BQ5:BQ22" si="56">IF(ISNA(BP5),0,IF(BP5=2,3,IF(BP5=0,1,0)))</f>
        <v>0</v>
      </c>
      <c r="BR5" s="19" t="e">
        <f t="shared" ref="BR5:BR22" si="57">VLOOKUP($J5,_15._Spieltag,11,0)</f>
        <v>#N/A</v>
      </c>
      <c r="BS5" s="19">
        <f t="shared" ref="BS5:BS22" si="58">IF(ISNA(BR5),0,IF(BR5&lt;2,BR5*2+1,0))</f>
        <v>0</v>
      </c>
      <c r="BT5" s="19" t="str">
        <f t="shared" ref="BT5:BT22" si="59">VLOOKUP($J5,_15SA,9,0)</f>
        <v/>
      </c>
      <c r="BU5" s="19">
        <f t="shared" ref="BU5:BU22" si="60">IF(ISNA(BT5),0,IF(BT5=2,3,IF(BT5=0,1,0)))</f>
        <v>0</v>
      </c>
      <c r="BV5" s="19" t="str">
        <f t="shared" ref="BV5:BV22" si="61">VLOOKUP($J5,_16._Spieltag,11,0)</f>
        <v/>
      </c>
      <c r="BW5" s="19">
        <f t="shared" ref="BW5:BW22" si="62">IF(ISNA(BV5),0,IF(BV5&lt;2,BV5*2+1,0))</f>
        <v>0</v>
      </c>
      <c r="BX5" s="19" t="e">
        <f t="shared" ref="BX5:BX22" si="63">VLOOKUP($J5,_16SA,9,0)</f>
        <v>#N/A</v>
      </c>
      <c r="BY5" s="19">
        <f t="shared" ref="BY5:BY22" si="64">IF(ISNA(BX5),0,IF(BX5=2,3,IF(BX5=0,1,0)))</f>
        <v>0</v>
      </c>
      <c r="BZ5" s="19" t="e">
        <f t="shared" ref="BZ5:BZ22" si="65">VLOOKUP($J5,_17._Spieltag,11,0)</f>
        <v>#N/A</v>
      </c>
      <c r="CA5" s="19">
        <f t="shared" ref="CA5:CA22" si="66">IF(ISNA(BZ5),0,IF(BZ5&lt;2,BZ5*2+1,0))</f>
        <v>0</v>
      </c>
      <c r="CB5" s="19" t="str">
        <f t="shared" ref="CB5:CB22" si="67">VLOOKUP($J5,_17SA,9,0)</f>
        <v/>
      </c>
      <c r="CC5" s="19">
        <f t="shared" ref="CC5:CC22" si="68">IF(ISNA(CB5),0,IF(CB5=2,3,IF(CB5=0,1,0)))</f>
        <v>0</v>
      </c>
      <c r="CD5" s="19" t="e">
        <f t="shared" ref="CD5:CD22" si="69">VLOOKUP($J5,_18._Spieltag,11,0)</f>
        <v>#N/A</v>
      </c>
      <c r="CE5" s="19">
        <f t="shared" ref="CE5:CE22" si="70">IF(ISNA(CD5),0,IF(CD5&lt;2,CD5*2+1,0))</f>
        <v>0</v>
      </c>
      <c r="CF5" s="19" t="str">
        <f t="shared" ref="CF5:CF22" si="71">VLOOKUP($J5,_18SA,9,0)</f>
        <v/>
      </c>
      <c r="CG5" s="19">
        <f t="shared" ref="CG5:CG22" si="72">IF(ISNA(CF5),0,IF(CF5=2,3,IF(CF5=0,1,0)))</f>
        <v>0</v>
      </c>
      <c r="CH5" s="19" t="str">
        <f t="shared" ref="CH5:CH22" si="73">VLOOKUP($J5,_19._Spieltag,11,0)</f>
        <v/>
      </c>
      <c r="CI5" s="19">
        <f t="shared" ref="CI5:CI22" si="74">IF(ISNA(CH5),0,IF(CH5&lt;2,CH5*2+1,0))</f>
        <v>0</v>
      </c>
      <c r="CJ5" s="19" t="e">
        <f t="shared" ref="CJ5:CJ22" si="75">VLOOKUP($J5,_19SA,9,0)</f>
        <v>#N/A</v>
      </c>
      <c r="CK5" s="19">
        <f t="shared" ref="CK5:CK22" si="76">IF(ISNA(CJ5),0,IF(CJ5=2,3,IF(CJ5=0,1,0)))</f>
        <v>0</v>
      </c>
      <c r="CL5" s="19" t="e">
        <f t="shared" ref="CL5:CL22" si="77">VLOOKUP($J5,_20._Spieltag,11,0)</f>
        <v>#N/A</v>
      </c>
      <c r="CM5" s="19">
        <f t="shared" ref="CM5:CM22" si="78">IF(ISNA(CL5),0,IF(CL5&lt;2,CL5*2+1,0))</f>
        <v>0</v>
      </c>
      <c r="CN5" s="19" t="str">
        <f t="shared" ref="CN5:CN22" si="79">VLOOKUP($J5,_20SA,9,0)</f>
        <v/>
      </c>
      <c r="CO5" s="19">
        <f t="shared" ref="CO5:CO22" si="80">IF(ISNA(CN5),0,IF(CN5=2,3,IF(CN5=0,1,0)))</f>
        <v>0</v>
      </c>
      <c r="CP5" s="19" t="str">
        <f t="shared" ref="CP5:CP22" si="81">VLOOKUP($J5,_21._Spieltag,11,0)</f>
        <v/>
      </c>
      <c r="CQ5" s="19">
        <f t="shared" ref="CQ5:CQ22" si="82">IF(ISNA(CP5),0,IF(CP5&lt;2,CP5*2+1,0))</f>
        <v>0</v>
      </c>
      <c r="CR5" s="19" t="e">
        <f t="shared" ref="CR5:CR22" si="83">VLOOKUP($J5,_21SA,9,0)</f>
        <v>#N/A</v>
      </c>
      <c r="CS5" s="19">
        <f t="shared" ref="CS5:CS22" si="84">IF(ISNA(CR5),0,IF(CR5=2,3,IF(CR5=0,1,0)))</f>
        <v>0</v>
      </c>
      <c r="CT5" s="19" t="e">
        <f t="shared" ref="CT5:CT22" si="85">VLOOKUP($J5,_22._Spieltag,11,0)</f>
        <v>#N/A</v>
      </c>
      <c r="CU5" s="19">
        <f t="shared" ref="CU5:CU22" si="86">IF(ISNA(CT5),0,IF(CT5&lt;2,CT5*2+1,0))</f>
        <v>0</v>
      </c>
      <c r="CV5" s="19" t="str">
        <f t="shared" ref="CV5:CV22" si="87">VLOOKUP($J5,_22SA,9,0)</f>
        <v/>
      </c>
      <c r="CW5" s="19">
        <f t="shared" ref="CW5:CW22" si="88">IF(ISNA(CV5),0,IF(CV5=2,3,IF(CV5=0,1,0)))</f>
        <v>0</v>
      </c>
      <c r="CX5" s="19" t="str">
        <f t="shared" ref="CX5:CX22" si="89">VLOOKUP($J5,_23._Spieltag,11,0)</f>
        <v/>
      </c>
      <c r="CY5" s="19">
        <f t="shared" ref="CY5:CY22" si="90">IF(ISNA(CX5),0,IF(CX5&lt;2,CX5*2+1,0))</f>
        <v>0</v>
      </c>
      <c r="CZ5" s="19" t="e">
        <f t="shared" ref="CZ5:CZ22" si="91">VLOOKUP($J5,_23SA,9,0)</f>
        <v>#N/A</v>
      </c>
      <c r="DA5" s="19">
        <f t="shared" ref="DA5:DA22" si="92">IF(ISNA(CZ5),0,IF(CZ5=2,3,IF(CZ5=0,1,0)))</f>
        <v>0</v>
      </c>
      <c r="DB5" s="19" t="e">
        <f t="shared" ref="DB5:DB22" si="93">VLOOKUP($J5,_24._Spieltag,11,0)</f>
        <v>#N/A</v>
      </c>
      <c r="DC5" s="19">
        <f t="shared" ref="DC5:DC22" si="94">IF(ISNA(DB5),0,IF(DB5&lt;2,DB5*2+1,0))</f>
        <v>0</v>
      </c>
      <c r="DD5" s="19" t="str">
        <f t="shared" ref="DD5:DD22" si="95">VLOOKUP($J5,_24SA,9,0)</f>
        <v/>
      </c>
      <c r="DE5" s="19">
        <f t="shared" ref="DE5:DE22" si="96">IF(ISNA(DD5),0,IF(DD5=2,3,IF(DD5=0,1,0)))</f>
        <v>0</v>
      </c>
      <c r="DF5" s="19" t="e">
        <f t="shared" ref="DF5:DF22" si="97">VLOOKUP($J5,_25._Spieltag,11,0)</f>
        <v>#N/A</v>
      </c>
      <c r="DG5" s="19">
        <f t="shared" ref="DG5:DG22" si="98">IF(ISNA(DF5),0,IF(DF5&lt;2,DF5*2+1,0))</f>
        <v>0</v>
      </c>
      <c r="DH5" s="19" t="str">
        <f t="shared" ref="DH5:DH22" si="99">VLOOKUP($J5,_25SA,9,0)</f>
        <v/>
      </c>
      <c r="DI5" s="19">
        <f t="shared" ref="DI5:DI22" si="100">IF(ISNA(DH5),0,IF(DH5=2,3,IF(DH5=0,1,0)))</f>
        <v>0</v>
      </c>
      <c r="DJ5" s="19" t="str">
        <f t="shared" ref="DJ5:DJ22" si="101">VLOOKUP($J5,_26._Spieltag,11,0)</f>
        <v/>
      </c>
      <c r="DK5" s="19">
        <f t="shared" ref="DK5:DK22" si="102">IF(ISNA(DJ5),0,IF(DJ5&lt;2,DJ5*2+1,0))</f>
        <v>0</v>
      </c>
      <c r="DL5" s="19" t="e">
        <f t="shared" ref="DL5:DL22" si="103">VLOOKUP($J5,_26SA,9,0)</f>
        <v>#N/A</v>
      </c>
      <c r="DM5" s="19">
        <f t="shared" ref="DM5:DM22" si="104">IF(ISNA(DL5),0,IF(DL5=2,3,IF(DL5=0,1,0)))</f>
        <v>0</v>
      </c>
      <c r="DN5" s="19" t="e">
        <f t="shared" ref="DN5:DN22" si="105">VLOOKUP($J5,_27._Spieltag,11,0)</f>
        <v>#N/A</v>
      </c>
      <c r="DO5" s="19">
        <f t="shared" ref="DO5:DO22" si="106">IF(ISNA(DN5),0,IF(DN5&lt;2,DN5*2+1,0))</f>
        <v>0</v>
      </c>
      <c r="DP5" s="19" t="str">
        <f t="shared" ref="DP5:DP22" si="107">VLOOKUP($J5,_27SA,9,0)</f>
        <v/>
      </c>
      <c r="DQ5" s="19">
        <f t="shared" ref="DQ5:DQ22" si="108">IF(ISNA(DP5),0,IF(DP5=2,3,IF(DP5=0,1,0)))</f>
        <v>0</v>
      </c>
      <c r="DR5" s="19" t="str">
        <f t="shared" ref="DR5:DR22" si="109">VLOOKUP($J5,_28._Spieltag,11,0)</f>
        <v/>
      </c>
      <c r="DS5" s="19">
        <f t="shared" ref="DS5:DS22" si="110">IF(ISNA(DR5),0,IF(DR5&lt;2,DR5*2+1,0))</f>
        <v>0</v>
      </c>
      <c r="DT5" s="19" t="e">
        <f t="shared" ref="DT5:DT22" si="111">VLOOKUP($J5,_28SA,9,0)</f>
        <v>#N/A</v>
      </c>
      <c r="DU5" s="19">
        <f t="shared" ref="DU5:DU22" si="112">IF(ISNA(DT5),0,IF(DT5=2,3,IF(DT5=0,1,0)))</f>
        <v>0</v>
      </c>
      <c r="DV5" s="19" t="e">
        <f t="shared" ref="DV5:DV22" si="113">VLOOKUP($J5,_29._Spieltag,11,0)</f>
        <v>#N/A</v>
      </c>
      <c r="DW5" s="19">
        <f t="shared" ref="DW5:DW22" si="114">IF(ISNA(DV5),0,IF(DV5&lt;2,DV5*2+1,0))</f>
        <v>0</v>
      </c>
      <c r="DX5" s="19" t="str">
        <f t="shared" ref="DX5:DX22" si="115">VLOOKUP($J5,_29SA,9,0)</f>
        <v/>
      </c>
      <c r="DY5" s="19">
        <f t="shared" ref="DY5:DY22" si="116">IF(ISNA(DX5),0,IF(DX5=2,3,IF(DX5=0,1,0)))</f>
        <v>0</v>
      </c>
      <c r="DZ5" s="19" t="str">
        <f t="shared" ref="DZ5:DZ22" si="117">VLOOKUP($J5,_30._Spieltag,11,0)</f>
        <v/>
      </c>
      <c r="EA5" s="19">
        <f t="shared" ref="EA5:EA22" si="118">IF(ISNA(DZ5),0,IF(DZ5&lt;2,DZ5*2+1,0))</f>
        <v>0</v>
      </c>
      <c r="EB5" s="19" t="e">
        <f t="shared" ref="EB5:EB22" si="119">VLOOKUP($J5,_30SA,9,0)</f>
        <v>#N/A</v>
      </c>
      <c r="EC5" s="19">
        <f t="shared" ref="EC5:EC22" si="120">IF(ISNA(EB5),0,IF(EB5=2,3,IF(EB5=0,1,0)))</f>
        <v>0</v>
      </c>
      <c r="ED5" s="19" t="e">
        <f t="shared" ref="ED5:ED22" si="121">VLOOKUP($J5,_31._Spieltag,11,0)</f>
        <v>#N/A</v>
      </c>
      <c r="EE5" s="19">
        <f t="shared" ref="EE5:EE22" si="122">IF(ISNA(ED5),0,IF(ED5&lt;2,ED5*2+1,0))</f>
        <v>0</v>
      </c>
      <c r="EF5" s="19" t="str">
        <f t="shared" ref="EF5:EF22" si="123">VLOOKUP($J5,_31SA,9,0)</f>
        <v/>
      </c>
      <c r="EG5" s="19">
        <f t="shared" ref="EG5:EG22" si="124">IF(ISNA(EF5),0,IF(EF5=2,3,IF(EF5=0,1,0)))</f>
        <v>0</v>
      </c>
      <c r="EH5" s="19" t="str">
        <f t="shared" ref="EH5:EH22" si="125">VLOOKUP($J5,_32._Spieltag,11,0)</f>
        <v/>
      </c>
      <c r="EI5" s="19">
        <f t="shared" ref="EI5:EI22" si="126">IF(ISNA(EH5),0,IF(EH5&lt;2,EH5*2+1,0))</f>
        <v>0</v>
      </c>
      <c r="EJ5" s="19" t="e">
        <f t="shared" ref="EJ5:EJ22" si="127">VLOOKUP($J5,_32SA,9,0)</f>
        <v>#N/A</v>
      </c>
      <c r="EK5" s="19">
        <f t="shared" ref="EK5:EK22" si="128">IF(ISNA(EJ5),0,IF(EJ5=2,3,IF(EJ5=0,1,0)))</f>
        <v>0</v>
      </c>
      <c r="EL5" s="19" t="e">
        <f t="shared" ref="EL5:EL22" si="129">VLOOKUP($J5,_33._Spieltag,11,0)</f>
        <v>#N/A</v>
      </c>
      <c r="EM5" s="19">
        <f t="shared" ref="EM5:EM22" si="130">IF(ISNA(EL5),0,IF(EL5&lt;2,EL5*2+1,0))</f>
        <v>0</v>
      </c>
      <c r="EN5" s="19" t="str">
        <f t="shared" ref="EN5:EN22" si="131">VLOOKUP($J5,_33SA,9,0)</f>
        <v/>
      </c>
      <c r="EO5" s="19">
        <f t="shared" ref="EO5:EO22" si="132">IF(ISNA(EN5),0,IF(EN5=2,3,IF(EN5=0,1,0)))</f>
        <v>0</v>
      </c>
      <c r="EP5" s="19" t="str">
        <f t="shared" ref="EP5:EP22" si="133">VLOOKUP($J5,_34._Spieltag,11,0)</f>
        <v/>
      </c>
      <c r="EQ5" s="19">
        <f t="shared" ref="EQ5:EQ22" si="134">IF(ISNA(EP5),0,IF(EP5&lt;2,EP5*2+1,0))</f>
        <v>0</v>
      </c>
      <c r="ER5" s="19" t="e">
        <f t="shared" ref="ER5:ER22" si="135">VLOOKUP($J5,_34SA,9,0)</f>
        <v>#N/A</v>
      </c>
      <c r="ES5" s="19">
        <f t="shared" ref="ES5:ES22" si="136">IF(ISNA(ER5),0,IF(ER5=2,3,IF(ER5=0,1,0)))</f>
        <v>0</v>
      </c>
      <c r="ET5" s="19"/>
    </row>
    <row r="6" spans="2:150" x14ac:dyDescent="0.2">
      <c r="B6" s="33" t="s">
        <v>21</v>
      </c>
      <c r="C6" s="65" t="str">
        <v>Bayern</v>
      </c>
      <c r="D6" s="20">
        <v>0</v>
      </c>
      <c r="E6" s="20">
        <v>0</v>
      </c>
      <c r="F6" s="19">
        <v>0</v>
      </c>
      <c r="G6" s="101"/>
      <c r="I6" s="33" t="s">
        <v>21</v>
      </c>
      <c r="J6" s="34" t="s">
        <v>3</v>
      </c>
      <c r="K6" s="34">
        <f t="shared" si="0"/>
        <v>0</v>
      </c>
      <c r="L6" s="34">
        <f t="shared" si="1"/>
        <v>0</v>
      </c>
      <c r="M6" s="40">
        <f t="shared" si="2"/>
        <v>0</v>
      </c>
      <c r="N6" s="19" t="str">
        <f>VLOOKUP($J6,_1._Spieltag,11,0)</f>
        <v/>
      </c>
      <c r="O6" s="19">
        <f>IF(ISNA(N6),0,IF(N6&lt;2,N6*2+1,0))</f>
        <v>0</v>
      </c>
      <c r="P6" s="19" t="e">
        <f>VLOOKUP($J6,_1SA,9,0)</f>
        <v>#N/A</v>
      </c>
      <c r="Q6" s="19">
        <f>IF(ISNA(P6),0,IF(P6=2,3,IF(P6=0,1,0)))</f>
        <v>0</v>
      </c>
      <c r="R6" s="19" t="e">
        <f>VLOOKUP($J6,_2._Spieltag,11,0)</f>
        <v>#N/A</v>
      </c>
      <c r="S6" s="19">
        <f>IF(ISNA(R6),0,IF(R6&lt;2,R6*2+1,0))</f>
        <v>0</v>
      </c>
      <c r="T6" s="19" t="str">
        <f>VLOOKUP($J6,_2SA,9,0)</f>
        <v/>
      </c>
      <c r="U6" s="19">
        <f>IF(ISNA(T6),0,IF(T6=2,3,IF(T6=0,1,0)))</f>
        <v>0</v>
      </c>
      <c r="V6" s="19" t="e">
        <f>VLOOKUP($J6,_3._Spieltag,11,0)</f>
        <v>#N/A</v>
      </c>
      <c r="W6" s="19">
        <f>IF(ISNA(V6),0,IF(V6&lt;2,V6*2+1,0))</f>
        <v>0</v>
      </c>
      <c r="X6" s="19" t="str">
        <f>VLOOKUP($J6,_3SA,9,0)</f>
        <v/>
      </c>
      <c r="Y6" s="19">
        <f>IF(ISNA(X6),0,IF(X6=2,3,IF(X6=0,1,0)))</f>
        <v>0</v>
      </c>
      <c r="Z6" s="19" t="str">
        <f>VLOOKUP($J6,_4._Spieltag,11,0)</f>
        <v/>
      </c>
      <c r="AA6" s="19">
        <f>IF(ISNA(Z6),0,IF(Z6&lt;2,Z6*2+1,0))</f>
        <v>0</v>
      </c>
      <c r="AB6" s="19" t="e">
        <f>VLOOKUP($J6,_4SA,9,0)</f>
        <v>#N/A</v>
      </c>
      <c r="AC6" s="19">
        <f>IF(ISNA(AB6),0,IF(AB6=2,3,IF(AB6=0,1,0)))</f>
        <v>0</v>
      </c>
      <c r="AD6" s="19" t="e">
        <f>VLOOKUP($J6,_5._Spieltag,11,0)</f>
        <v>#N/A</v>
      </c>
      <c r="AE6" s="19">
        <f>IF(ISNA(AD6),0,IF(AD6&lt;2,AD6*2+1,0))</f>
        <v>0</v>
      </c>
      <c r="AF6" s="19" t="str">
        <f>VLOOKUP($J6,_5SA,9,0)</f>
        <v/>
      </c>
      <c r="AG6" s="19">
        <f>IF(ISNA(AF6),0,IF(AF6=2,3,IF(AF6=0,1,0)))</f>
        <v>0</v>
      </c>
      <c r="AH6" s="19" t="str">
        <f>VLOOKUP($J6,_6._Spieltag,11,0)</f>
        <v/>
      </c>
      <c r="AI6" s="19">
        <f>IF(ISNA(AH6),0,IF(AH6&lt;2,AH6*2+1,0))</f>
        <v>0</v>
      </c>
      <c r="AJ6" s="19" t="e">
        <f>VLOOKUP($J6,_6SA,9,0)</f>
        <v>#N/A</v>
      </c>
      <c r="AK6" s="19">
        <f>IF(ISNA(AJ6),0,IF(AJ6=2,3,IF(AJ6=0,1,0)))</f>
        <v>0</v>
      </c>
      <c r="AL6" s="19" t="e">
        <f>VLOOKUP($J6,_7._Spieltag,11,0)</f>
        <v>#N/A</v>
      </c>
      <c r="AM6" s="19">
        <f>IF(ISNA(AL6),0,IF(AL6&lt;2,AL6*2+1,0))</f>
        <v>0</v>
      </c>
      <c r="AN6" s="19" t="str">
        <f>VLOOKUP($J6,_7SA,9,0)</f>
        <v/>
      </c>
      <c r="AO6" s="19">
        <f>IF(ISNA(AN6),0,IF(AN6=2,3,IF(AN6=0,1,0)))</f>
        <v>0</v>
      </c>
      <c r="AP6" s="19" t="str">
        <f>VLOOKUP($J6,_8._Spieltag,11,0)</f>
        <v/>
      </c>
      <c r="AQ6" s="19">
        <f>IF(ISNA(AP6),0,IF(AP6&lt;2,AP6*2+1,0))</f>
        <v>0</v>
      </c>
      <c r="AR6" s="19" t="e">
        <f>VLOOKUP($J6,_8SA,9,0)</f>
        <v>#N/A</v>
      </c>
      <c r="AS6" s="19">
        <f>IF(ISNA(AR6),0,IF(AR6=2,3,IF(AR6=0,1,0)))</f>
        <v>0</v>
      </c>
      <c r="AT6" s="19" t="e">
        <f>VLOOKUP($J6,_9._Spieltag,11,0)</f>
        <v>#N/A</v>
      </c>
      <c r="AU6" s="19">
        <f>IF(ISNA(AT6),0,IF(AT6&lt;2,AT6*2+1,0))</f>
        <v>0</v>
      </c>
      <c r="AV6" s="19" t="str">
        <f>VLOOKUP($J6,_9SA,9,0)</f>
        <v/>
      </c>
      <c r="AW6" s="19">
        <f>IF(ISNA(AV6),0,IF(AV6=2,3,IF(AV6=0,1,0)))</f>
        <v>0</v>
      </c>
      <c r="AX6" s="19" t="str">
        <f>VLOOKUP($J6,_10._Spieltag,11,0)</f>
        <v/>
      </c>
      <c r="AY6" s="19">
        <f>IF(ISNA(AX6),0,IF(AX6&lt;2,AX6*2+1,0))</f>
        <v>0</v>
      </c>
      <c r="AZ6" s="19" t="e">
        <f>VLOOKUP($J6,_10SA,9,0)</f>
        <v>#N/A</v>
      </c>
      <c r="BA6" s="19">
        <f>IF(ISNA(AZ6),0,IF(AZ6=2,3,IF(AZ6=0,1,0)))</f>
        <v>0</v>
      </c>
      <c r="BB6" s="19" t="e">
        <f>VLOOKUP($J6,_11._Spieltag,11,0)</f>
        <v>#N/A</v>
      </c>
      <c r="BC6" s="19">
        <f>IF(ISNA(BB6),0,IF(BB6&lt;2,BB6*2+1,0))</f>
        <v>0</v>
      </c>
      <c r="BD6" s="19" t="str">
        <f>VLOOKUP($J6,_11SA,9,0)</f>
        <v/>
      </c>
      <c r="BE6" s="19">
        <f>IF(ISNA(BD6),0,IF(BD6=2,3,IF(BD6=0,1,0)))</f>
        <v>0</v>
      </c>
      <c r="BF6" s="19" t="str">
        <f>VLOOKUP($J6,_12._Spieltag,11,0)</f>
        <v/>
      </c>
      <c r="BG6" s="19">
        <f>IF(ISNA(BF6),0,IF(BF6&lt;2,BF6*2+1,0))</f>
        <v>0</v>
      </c>
      <c r="BH6" s="19" t="e">
        <f>VLOOKUP($J6,_12SA,9,0)</f>
        <v>#N/A</v>
      </c>
      <c r="BI6" s="19">
        <f>IF(ISNA(BH6),0,IF(BH6=2,3,IF(BH6=0,1,0)))</f>
        <v>0</v>
      </c>
      <c r="BJ6" s="19" t="e">
        <f>VLOOKUP($J6,_13._Spieltag,11,0)</f>
        <v>#N/A</v>
      </c>
      <c r="BK6" s="19">
        <f>IF(ISNA(BJ6),0,IF(BJ6&lt;2,BJ6*2+1,0))</f>
        <v>0</v>
      </c>
      <c r="BL6" s="19" t="str">
        <f>VLOOKUP($J6,_13SA,9,0)</f>
        <v/>
      </c>
      <c r="BM6" s="19">
        <f>IF(ISNA(BL6),0,IF(BL6=2,3,IF(BL6=0,1,0)))</f>
        <v>0</v>
      </c>
      <c r="BN6" s="19" t="str">
        <f>VLOOKUP($J6,_14._Spieltag,11,0)</f>
        <v/>
      </c>
      <c r="BO6" s="19">
        <f>IF(ISNA(BN6),0,IF(BN6&lt;2,BN6*2+1,0))</f>
        <v>0</v>
      </c>
      <c r="BP6" s="19" t="e">
        <f>VLOOKUP($J6,_14SA,9,0)</f>
        <v>#N/A</v>
      </c>
      <c r="BQ6" s="19">
        <f>IF(ISNA(BP6),0,IF(BP6=2,3,IF(BP6=0,1,0)))</f>
        <v>0</v>
      </c>
      <c r="BR6" s="19" t="e">
        <f>VLOOKUP($J6,_15._Spieltag,11,0)</f>
        <v>#N/A</v>
      </c>
      <c r="BS6" s="19">
        <f>IF(ISNA(BR6),0,IF(BR6&lt;2,BR6*2+1,0))</f>
        <v>0</v>
      </c>
      <c r="BT6" s="19" t="str">
        <f>VLOOKUP($J6,_15SA,9,0)</f>
        <v/>
      </c>
      <c r="BU6" s="19">
        <f>IF(ISNA(BT6),0,IF(BT6=2,3,IF(BT6=0,1,0)))</f>
        <v>0</v>
      </c>
      <c r="BV6" s="19" t="str">
        <f>VLOOKUP($J6,_16._Spieltag,11,0)</f>
        <v/>
      </c>
      <c r="BW6" s="19">
        <f>IF(ISNA(BV6),0,IF(BV6&lt;2,BV6*2+1,0))</f>
        <v>0</v>
      </c>
      <c r="BX6" s="19" t="e">
        <f>VLOOKUP($J6,_16SA,9,0)</f>
        <v>#N/A</v>
      </c>
      <c r="BY6" s="19">
        <f>IF(ISNA(BX6),0,IF(BX6=2,3,IF(BX6=0,1,0)))</f>
        <v>0</v>
      </c>
      <c r="BZ6" s="19" t="e">
        <f>VLOOKUP($J6,_17._Spieltag,11,0)</f>
        <v>#N/A</v>
      </c>
      <c r="CA6" s="19">
        <f>IF(ISNA(BZ6),0,IF(BZ6&lt;2,BZ6*2+1,0))</f>
        <v>0</v>
      </c>
      <c r="CB6" s="19" t="str">
        <f>VLOOKUP($J6,_17SA,9,0)</f>
        <v/>
      </c>
      <c r="CC6" s="19">
        <f>IF(ISNA(CB6),0,IF(CB6=2,3,IF(CB6=0,1,0)))</f>
        <v>0</v>
      </c>
      <c r="CD6" s="19" t="e">
        <f>VLOOKUP($J6,_18._Spieltag,11,0)</f>
        <v>#N/A</v>
      </c>
      <c r="CE6" s="19">
        <f>IF(ISNA(CD6),0,IF(CD6&lt;2,CD6*2+1,0))</f>
        <v>0</v>
      </c>
      <c r="CF6" s="19" t="str">
        <f>VLOOKUP($J6,_18SA,9,0)</f>
        <v/>
      </c>
      <c r="CG6" s="19">
        <f>IF(ISNA(CF6),0,IF(CF6=2,3,IF(CF6=0,1,0)))</f>
        <v>0</v>
      </c>
      <c r="CH6" s="19" t="str">
        <f>VLOOKUP($J6,_19._Spieltag,11,0)</f>
        <v/>
      </c>
      <c r="CI6" s="19">
        <f>IF(ISNA(CH6),0,IF(CH6&lt;2,CH6*2+1,0))</f>
        <v>0</v>
      </c>
      <c r="CJ6" s="19" t="e">
        <f>VLOOKUP($J6,_19SA,9,0)</f>
        <v>#N/A</v>
      </c>
      <c r="CK6" s="19">
        <f>IF(ISNA(CJ6),0,IF(CJ6=2,3,IF(CJ6=0,1,0)))</f>
        <v>0</v>
      </c>
      <c r="CL6" s="19" t="str">
        <f>VLOOKUP($J6,_20._Spieltag,11,0)</f>
        <v/>
      </c>
      <c r="CM6" s="19">
        <f>IF(ISNA(CL6),0,IF(CL6&lt;2,CL6*2+1,0))</f>
        <v>0</v>
      </c>
      <c r="CN6" s="19" t="e">
        <f>VLOOKUP($J6,_20SA,9,0)</f>
        <v>#N/A</v>
      </c>
      <c r="CO6" s="19">
        <f>IF(ISNA(CN6),0,IF(CN6=2,3,IF(CN6=0,1,0)))</f>
        <v>0</v>
      </c>
      <c r="CP6" s="19" t="e">
        <f>VLOOKUP($J6,_21._Spieltag,11,0)</f>
        <v>#N/A</v>
      </c>
      <c r="CQ6" s="19">
        <f>IF(ISNA(CP6),0,IF(CP6&lt;2,CP6*2+1,0))</f>
        <v>0</v>
      </c>
      <c r="CR6" s="19" t="str">
        <f>VLOOKUP($J6,_21SA,9,0)</f>
        <v/>
      </c>
      <c r="CS6" s="19">
        <f>IF(ISNA(CR6),0,IF(CR6=2,3,IF(CR6=0,1,0)))</f>
        <v>0</v>
      </c>
      <c r="CT6" s="19" t="str">
        <f>VLOOKUP($J6,_22._Spieltag,11,0)</f>
        <v/>
      </c>
      <c r="CU6" s="19">
        <f>IF(ISNA(CT6),0,IF(CT6&lt;2,CT6*2+1,0))</f>
        <v>0</v>
      </c>
      <c r="CV6" s="19" t="e">
        <f>VLOOKUP($J6,_22SA,9,0)</f>
        <v>#N/A</v>
      </c>
      <c r="CW6" s="19">
        <f>IF(ISNA(CV6),0,IF(CV6=2,3,IF(CV6=0,1,0)))</f>
        <v>0</v>
      </c>
      <c r="CX6" s="19" t="e">
        <f>VLOOKUP($J6,_23._Spieltag,11,0)</f>
        <v>#N/A</v>
      </c>
      <c r="CY6" s="19">
        <f>IF(ISNA(CX6),0,IF(CX6&lt;2,CX6*2+1,0))</f>
        <v>0</v>
      </c>
      <c r="CZ6" s="19" t="str">
        <f>VLOOKUP($J6,_23SA,9,0)</f>
        <v/>
      </c>
      <c r="DA6" s="19">
        <f>IF(ISNA(CZ6),0,IF(CZ6=2,3,IF(CZ6=0,1,0)))</f>
        <v>0</v>
      </c>
      <c r="DB6" s="19" t="str">
        <f>VLOOKUP($J6,_24._Spieltag,11,0)</f>
        <v/>
      </c>
      <c r="DC6" s="19">
        <f>IF(ISNA(DB6),0,IF(DB6&lt;2,DB6*2+1,0))</f>
        <v>0</v>
      </c>
      <c r="DD6" s="19" t="e">
        <f>VLOOKUP($J6,_24SA,9,0)</f>
        <v>#N/A</v>
      </c>
      <c r="DE6" s="19">
        <f>IF(ISNA(DD6),0,IF(DD6=2,3,IF(DD6=0,1,0)))</f>
        <v>0</v>
      </c>
      <c r="DF6" s="19" t="e">
        <f>VLOOKUP($J6,_25._Spieltag,11,0)</f>
        <v>#N/A</v>
      </c>
      <c r="DG6" s="19">
        <f>IF(ISNA(DF6),0,IF(DF6&lt;2,DF6*2+1,0))</f>
        <v>0</v>
      </c>
      <c r="DH6" s="19" t="str">
        <f>VLOOKUP($J6,_25SA,9,0)</f>
        <v/>
      </c>
      <c r="DI6" s="19">
        <f>IF(ISNA(DH6),0,IF(DH6=2,3,IF(DH6=0,1,0)))</f>
        <v>0</v>
      </c>
      <c r="DJ6" s="19" t="str">
        <f>VLOOKUP($J6,_26._Spieltag,11,0)</f>
        <v/>
      </c>
      <c r="DK6" s="19">
        <f>IF(ISNA(DJ6),0,IF(DJ6&lt;2,DJ6*2+1,0))</f>
        <v>0</v>
      </c>
      <c r="DL6" s="19" t="e">
        <f>VLOOKUP($J6,_26SA,9,0)</f>
        <v>#N/A</v>
      </c>
      <c r="DM6" s="19">
        <f>IF(ISNA(DL6),0,IF(DL6=2,3,IF(DL6=0,1,0)))</f>
        <v>0</v>
      </c>
      <c r="DN6" s="19" t="e">
        <f>VLOOKUP($J6,_27._Spieltag,11,0)</f>
        <v>#N/A</v>
      </c>
      <c r="DO6" s="19">
        <f>IF(ISNA(DN6),0,IF(DN6&lt;2,DN6*2+1,0))</f>
        <v>0</v>
      </c>
      <c r="DP6" s="19" t="str">
        <f>VLOOKUP($J6,_27SA,9,0)</f>
        <v/>
      </c>
      <c r="DQ6" s="19">
        <f>IF(ISNA(DP6),0,IF(DP6=2,3,IF(DP6=0,1,0)))</f>
        <v>0</v>
      </c>
      <c r="DR6" s="19" t="str">
        <f>VLOOKUP($J6,_28._Spieltag,11,0)</f>
        <v/>
      </c>
      <c r="DS6" s="19">
        <f>IF(ISNA(DR6),0,IF(DR6&lt;2,DR6*2+1,0))</f>
        <v>0</v>
      </c>
      <c r="DT6" s="19" t="e">
        <f>VLOOKUP($J6,_28SA,9,0)</f>
        <v>#N/A</v>
      </c>
      <c r="DU6" s="19">
        <f>IF(ISNA(DT6),0,IF(DT6=2,3,IF(DT6=0,1,0)))</f>
        <v>0</v>
      </c>
      <c r="DV6" s="19" t="e">
        <f>VLOOKUP($J6,_29._Spieltag,11,0)</f>
        <v>#N/A</v>
      </c>
      <c r="DW6" s="19">
        <f>IF(ISNA(DV6),0,IF(DV6&lt;2,DV6*2+1,0))</f>
        <v>0</v>
      </c>
      <c r="DX6" s="19" t="str">
        <f>VLOOKUP($J6,_29SA,9,0)</f>
        <v/>
      </c>
      <c r="DY6" s="19">
        <f>IF(ISNA(DX6),0,IF(DX6=2,3,IF(DX6=0,1,0)))</f>
        <v>0</v>
      </c>
      <c r="DZ6" s="19" t="str">
        <f>VLOOKUP($J6,_30._Spieltag,11,0)</f>
        <v/>
      </c>
      <c r="EA6" s="19">
        <f>IF(ISNA(DZ6),0,IF(DZ6&lt;2,DZ6*2+1,0))</f>
        <v>0</v>
      </c>
      <c r="EB6" s="19" t="e">
        <f>VLOOKUP($J6,_30SA,9,0)</f>
        <v>#N/A</v>
      </c>
      <c r="EC6" s="19">
        <f>IF(ISNA(EB6),0,IF(EB6=2,3,IF(EB6=0,1,0)))</f>
        <v>0</v>
      </c>
      <c r="ED6" s="19" t="e">
        <f>VLOOKUP($J6,_31._Spieltag,11,0)</f>
        <v>#N/A</v>
      </c>
      <c r="EE6" s="19">
        <f>IF(ISNA(ED6),0,IF(ED6&lt;2,ED6*2+1,0))</f>
        <v>0</v>
      </c>
      <c r="EF6" s="19" t="str">
        <f>VLOOKUP($J6,_31SA,9,0)</f>
        <v/>
      </c>
      <c r="EG6" s="19">
        <f>IF(ISNA(EF6),0,IF(EF6=2,3,IF(EF6=0,1,0)))</f>
        <v>0</v>
      </c>
      <c r="EH6" s="19" t="str">
        <f>VLOOKUP($J6,_32._Spieltag,11,0)</f>
        <v/>
      </c>
      <c r="EI6" s="19">
        <f>IF(ISNA(EH6),0,IF(EH6&lt;2,EH6*2+1,0))</f>
        <v>0</v>
      </c>
      <c r="EJ6" s="19" t="e">
        <f>VLOOKUP($J6,_32SA,9,0)</f>
        <v>#N/A</v>
      </c>
      <c r="EK6" s="19">
        <f>IF(ISNA(EJ6),0,IF(EJ6=2,3,IF(EJ6=0,1,0)))</f>
        <v>0</v>
      </c>
      <c r="EL6" s="19" t="e">
        <f>VLOOKUP($J6,_33._Spieltag,11,0)</f>
        <v>#N/A</v>
      </c>
      <c r="EM6" s="19">
        <f>IF(ISNA(EL6),0,IF(EL6&lt;2,EL6*2+1,0))</f>
        <v>0</v>
      </c>
      <c r="EN6" s="19" t="str">
        <f>VLOOKUP($J6,_33SA,9,0)</f>
        <v/>
      </c>
      <c r="EO6" s="19">
        <f>IF(ISNA(EN6),0,IF(EN6=2,3,IF(EN6=0,1,0)))</f>
        <v>0</v>
      </c>
      <c r="EP6" s="19" t="str">
        <f>VLOOKUP($J6,_34._Spieltag,11,0)</f>
        <v/>
      </c>
      <c r="EQ6" s="19">
        <f>IF(ISNA(EP6),0,IF(EP6&lt;2,EP6*2+1,0))</f>
        <v>0</v>
      </c>
      <c r="ER6" s="19" t="e">
        <f>VLOOKUP($J6,_34SA,9,0)</f>
        <v>#N/A</v>
      </c>
      <c r="ES6" s="19">
        <f>IF(ISNA(ER6),0,IF(ER6=2,3,IF(ER6=0,1,0)))</f>
        <v>0</v>
      </c>
      <c r="ET6" s="19"/>
    </row>
    <row r="7" spans="2:150" x14ac:dyDescent="0.2">
      <c r="B7" s="33" t="s">
        <v>22</v>
      </c>
      <c r="C7" s="34" t="str">
        <v>Bremen</v>
      </c>
      <c r="D7" s="34">
        <v>0</v>
      </c>
      <c r="E7" s="34">
        <v>0</v>
      </c>
      <c r="F7" s="34">
        <v>0</v>
      </c>
      <c r="G7" s="101"/>
      <c r="I7" s="33" t="s">
        <v>22</v>
      </c>
      <c r="J7" s="65" t="s">
        <v>83</v>
      </c>
      <c r="K7" s="20">
        <f t="shared" si="0"/>
        <v>0</v>
      </c>
      <c r="L7" s="20">
        <f t="shared" si="1"/>
        <v>0</v>
      </c>
      <c r="M7" s="66">
        <f t="shared" si="2"/>
        <v>0</v>
      </c>
      <c r="N7" s="19" t="e">
        <f t="shared" ref="N7:N22" si="137">VLOOKUP($J7,_1._Spieltag,11,0)</f>
        <v>#N/A</v>
      </c>
      <c r="O7" s="19">
        <f t="shared" si="3"/>
        <v>0</v>
      </c>
      <c r="P7" s="19" t="str">
        <f t="shared" ref="P7:P22" si="138">VLOOKUP($J7,_1SA,9,0)</f>
        <v/>
      </c>
      <c r="Q7" s="19">
        <f t="shared" si="4"/>
        <v>0</v>
      </c>
      <c r="R7" s="19" t="str">
        <f t="shared" si="5"/>
        <v/>
      </c>
      <c r="S7" s="19">
        <f t="shared" si="6"/>
        <v>0</v>
      </c>
      <c r="T7" s="19" t="e">
        <f t="shared" si="7"/>
        <v>#N/A</v>
      </c>
      <c r="U7" s="19">
        <f t="shared" si="8"/>
        <v>0</v>
      </c>
      <c r="V7" s="19" t="e">
        <f t="shared" si="9"/>
        <v>#N/A</v>
      </c>
      <c r="W7" s="19">
        <f t="shared" si="10"/>
        <v>0</v>
      </c>
      <c r="X7" s="19" t="str">
        <f t="shared" si="11"/>
        <v/>
      </c>
      <c r="Y7" s="19">
        <f t="shared" si="12"/>
        <v>0</v>
      </c>
      <c r="Z7" s="19" t="str">
        <f t="shared" si="13"/>
        <v/>
      </c>
      <c r="AA7" s="19">
        <f t="shared" si="14"/>
        <v>0</v>
      </c>
      <c r="AB7" s="19" t="e">
        <f t="shared" si="15"/>
        <v>#N/A</v>
      </c>
      <c r="AC7" s="19">
        <f t="shared" si="16"/>
        <v>0</v>
      </c>
      <c r="AD7" s="19" t="e">
        <f t="shared" si="17"/>
        <v>#N/A</v>
      </c>
      <c r="AE7" s="19">
        <f t="shared" si="18"/>
        <v>0</v>
      </c>
      <c r="AF7" s="19" t="str">
        <f t="shared" si="19"/>
        <v/>
      </c>
      <c r="AG7" s="19">
        <f t="shared" si="20"/>
        <v>0</v>
      </c>
      <c r="AH7" s="19" t="str">
        <f t="shared" si="21"/>
        <v/>
      </c>
      <c r="AI7" s="19">
        <f t="shared" si="22"/>
        <v>0</v>
      </c>
      <c r="AJ7" s="19" t="e">
        <f t="shared" si="23"/>
        <v>#N/A</v>
      </c>
      <c r="AK7" s="19">
        <f t="shared" si="24"/>
        <v>0</v>
      </c>
      <c r="AL7" s="19" t="e">
        <f t="shared" si="25"/>
        <v>#N/A</v>
      </c>
      <c r="AM7" s="19">
        <f t="shared" si="26"/>
        <v>0</v>
      </c>
      <c r="AN7" s="19" t="str">
        <f t="shared" si="27"/>
        <v/>
      </c>
      <c r="AO7" s="19">
        <f t="shared" si="28"/>
        <v>0</v>
      </c>
      <c r="AP7" s="19" t="str">
        <f t="shared" si="29"/>
        <v/>
      </c>
      <c r="AQ7" s="19">
        <f t="shared" si="30"/>
        <v>0</v>
      </c>
      <c r="AR7" s="19" t="e">
        <f t="shared" si="31"/>
        <v>#N/A</v>
      </c>
      <c r="AS7" s="19">
        <f t="shared" si="32"/>
        <v>0</v>
      </c>
      <c r="AT7" s="19" t="e">
        <f t="shared" si="33"/>
        <v>#N/A</v>
      </c>
      <c r="AU7" s="19">
        <f t="shared" si="34"/>
        <v>0</v>
      </c>
      <c r="AV7" s="19" t="str">
        <f t="shared" si="35"/>
        <v/>
      </c>
      <c r="AW7" s="19">
        <f t="shared" si="36"/>
        <v>0</v>
      </c>
      <c r="AX7" s="19" t="str">
        <f t="shared" si="37"/>
        <v/>
      </c>
      <c r="AY7" s="19">
        <f t="shared" si="38"/>
        <v>0</v>
      </c>
      <c r="AZ7" s="19" t="e">
        <f t="shared" si="39"/>
        <v>#N/A</v>
      </c>
      <c r="BA7" s="19">
        <f t="shared" si="40"/>
        <v>0</v>
      </c>
      <c r="BB7" s="19" t="str">
        <f t="shared" si="41"/>
        <v/>
      </c>
      <c r="BC7" s="19">
        <f t="shared" si="42"/>
        <v>0</v>
      </c>
      <c r="BD7" s="19" t="e">
        <f t="shared" si="43"/>
        <v>#N/A</v>
      </c>
      <c r="BE7" s="19">
        <f t="shared" si="44"/>
        <v>0</v>
      </c>
      <c r="BF7" s="19" t="e">
        <f t="shared" si="45"/>
        <v>#N/A</v>
      </c>
      <c r="BG7" s="19">
        <f t="shared" si="46"/>
        <v>0</v>
      </c>
      <c r="BH7" s="19" t="str">
        <f t="shared" si="47"/>
        <v/>
      </c>
      <c r="BI7" s="19">
        <f t="shared" si="48"/>
        <v>0</v>
      </c>
      <c r="BJ7" s="19" t="str">
        <f t="shared" si="49"/>
        <v/>
      </c>
      <c r="BK7" s="19">
        <f t="shared" si="50"/>
        <v>0</v>
      </c>
      <c r="BL7" s="19" t="e">
        <f t="shared" si="51"/>
        <v>#N/A</v>
      </c>
      <c r="BM7" s="19">
        <f t="shared" si="52"/>
        <v>0</v>
      </c>
      <c r="BN7" s="19" t="e">
        <f t="shared" si="53"/>
        <v>#N/A</v>
      </c>
      <c r="BO7" s="19">
        <f t="shared" si="54"/>
        <v>0</v>
      </c>
      <c r="BP7" s="19" t="str">
        <f t="shared" si="55"/>
        <v/>
      </c>
      <c r="BQ7" s="19">
        <f t="shared" si="56"/>
        <v>0</v>
      </c>
      <c r="BR7" s="19" t="str">
        <f t="shared" si="57"/>
        <v/>
      </c>
      <c r="BS7" s="19">
        <f t="shared" si="58"/>
        <v>0</v>
      </c>
      <c r="BT7" s="19" t="e">
        <f t="shared" si="59"/>
        <v>#N/A</v>
      </c>
      <c r="BU7" s="19">
        <f t="shared" si="60"/>
        <v>0</v>
      </c>
      <c r="BV7" s="19" t="e">
        <f t="shared" si="61"/>
        <v>#N/A</v>
      </c>
      <c r="BW7" s="19">
        <f t="shared" si="62"/>
        <v>0</v>
      </c>
      <c r="BX7" s="19" t="str">
        <f t="shared" si="63"/>
        <v/>
      </c>
      <c r="BY7" s="19">
        <f t="shared" si="64"/>
        <v>0</v>
      </c>
      <c r="BZ7" s="19" t="str">
        <f t="shared" si="65"/>
        <v/>
      </c>
      <c r="CA7" s="19">
        <f t="shared" si="66"/>
        <v>0</v>
      </c>
      <c r="CB7" s="19" t="e">
        <f t="shared" si="67"/>
        <v>#N/A</v>
      </c>
      <c r="CC7" s="19">
        <f t="shared" si="68"/>
        <v>0</v>
      </c>
      <c r="CD7" s="19" t="str">
        <f t="shared" si="69"/>
        <v/>
      </c>
      <c r="CE7" s="19">
        <f t="shared" si="70"/>
        <v>0</v>
      </c>
      <c r="CF7" s="19" t="e">
        <f t="shared" si="71"/>
        <v>#N/A</v>
      </c>
      <c r="CG7" s="19">
        <f t="shared" si="72"/>
        <v>0</v>
      </c>
      <c r="CH7" s="19" t="e">
        <f t="shared" si="73"/>
        <v>#N/A</v>
      </c>
      <c r="CI7" s="19">
        <f t="shared" si="74"/>
        <v>0</v>
      </c>
      <c r="CJ7" s="19" t="str">
        <f t="shared" si="75"/>
        <v/>
      </c>
      <c r="CK7" s="19">
        <f t="shared" si="76"/>
        <v>0</v>
      </c>
      <c r="CL7" s="19" t="str">
        <f t="shared" si="77"/>
        <v/>
      </c>
      <c r="CM7" s="19">
        <f t="shared" si="78"/>
        <v>0</v>
      </c>
      <c r="CN7" s="19" t="e">
        <f t="shared" si="79"/>
        <v>#N/A</v>
      </c>
      <c r="CO7" s="19">
        <f t="shared" si="80"/>
        <v>0</v>
      </c>
      <c r="CP7" s="19" t="e">
        <f t="shared" si="81"/>
        <v>#N/A</v>
      </c>
      <c r="CQ7" s="19">
        <f t="shared" si="82"/>
        <v>0</v>
      </c>
      <c r="CR7" s="19" t="str">
        <f t="shared" si="83"/>
        <v/>
      </c>
      <c r="CS7" s="19">
        <f t="shared" si="84"/>
        <v>0</v>
      </c>
      <c r="CT7" s="19" t="str">
        <f t="shared" si="85"/>
        <v/>
      </c>
      <c r="CU7" s="19">
        <f t="shared" si="86"/>
        <v>0</v>
      </c>
      <c r="CV7" s="19" t="e">
        <f t="shared" si="87"/>
        <v>#N/A</v>
      </c>
      <c r="CW7" s="19">
        <f t="shared" si="88"/>
        <v>0</v>
      </c>
      <c r="CX7" s="19" t="e">
        <f t="shared" si="89"/>
        <v>#N/A</v>
      </c>
      <c r="CY7" s="19">
        <f t="shared" si="90"/>
        <v>0</v>
      </c>
      <c r="CZ7" s="19" t="str">
        <f t="shared" si="91"/>
        <v/>
      </c>
      <c r="DA7" s="19">
        <f t="shared" si="92"/>
        <v>0</v>
      </c>
      <c r="DB7" s="19" t="str">
        <f t="shared" si="93"/>
        <v/>
      </c>
      <c r="DC7" s="19">
        <f t="shared" si="94"/>
        <v>0</v>
      </c>
      <c r="DD7" s="19" t="e">
        <f t="shared" si="95"/>
        <v>#N/A</v>
      </c>
      <c r="DE7" s="19">
        <f t="shared" si="96"/>
        <v>0</v>
      </c>
      <c r="DF7" s="19" t="e">
        <f t="shared" si="97"/>
        <v>#N/A</v>
      </c>
      <c r="DG7" s="19">
        <f t="shared" si="98"/>
        <v>0</v>
      </c>
      <c r="DH7" s="19" t="str">
        <f t="shared" si="99"/>
        <v/>
      </c>
      <c r="DI7" s="19">
        <f t="shared" si="100"/>
        <v>0</v>
      </c>
      <c r="DJ7" s="19" t="str">
        <f t="shared" si="101"/>
        <v/>
      </c>
      <c r="DK7" s="19">
        <f t="shared" si="102"/>
        <v>0</v>
      </c>
      <c r="DL7" s="19" t="e">
        <f t="shared" si="103"/>
        <v>#N/A</v>
      </c>
      <c r="DM7" s="19">
        <f t="shared" si="104"/>
        <v>0</v>
      </c>
      <c r="DN7" s="19" t="e">
        <f t="shared" si="105"/>
        <v>#N/A</v>
      </c>
      <c r="DO7" s="19">
        <f t="shared" si="106"/>
        <v>0</v>
      </c>
      <c r="DP7" s="19" t="str">
        <f t="shared" si="107"/>
        <v/>
      </c>
      <c r="DQ7" s="19">
        <f t="shared" si="108"/>
        <v>0</v>
      </c>
      <c r="DR7" s="19" t="e">
        <f t="shared" si="109"/>
        <v>#N/A</v>
      </c>
      <c r="DS7" s="19">
        <f t="shared" si="110"/>
        <v>0</v>
      </c>
      <c r="DT7" s="19" t="str">
        <f t="shared" si="111"/>
        <v/>
      </c>
      <c r="DU7" s="19">
        <f t="shared" si="112"/>
        <v>0</v>
      </c>
      <c r="DV7" s="19" t="str">
        <f t="shared" si="113"/>
        <v/>
      </c>
      <c r="DW7" s="19">
        <f t="shared" si="114"/>
        <v>0</v>
      </c>
      <c r="DX7" s="19" t="e">
        <f t="shared" si="115"/>
        <v>#N/A</v>
      </c>
      <c r="DY7" s="19">
        <f t="shared" si="116"/>
        <v>0</v>
      </c>
      <c r="DZ7" s="19" t="e">
        <f t="shared" si="117"/>
        <v>#N/A</v>
      </c>
      <c r="EA7" s="19">
        <f t="shared" si="118"/>
        <v>0</v>
      </c>
      <c r="EB7" s="19" t="str">
        <f t="shared" si="119"/>
        <v/>
      </c>
      <c r="EC7" s="19">
        <f t="shared" si="120"/>
        <v>0</v>
      </c>
      <c r="ED7" s="19" t="str">
        <f t="shared" si="121"/>
        <v/>
      </c>
      <c r="EE7" s="19">
        <f t="shared" si="122"/>
        <v>0</v>
      </c>
      <c r="EF7" s="19" t="e">
        <f t="shared" si="123"/>
        <v>#N/A</v>
      </c>
      <c r="EG7" s="19">
        <f t="shared" si="124"/>
        <v>0</v>
      </c>
      <c r="EH7" s="19" t="e">
        <f t="shared" si="125"/>
        <v>#N/A</v>
      </c>
      <c r="EI7" s="19">
        <f t="shared" si="126"/>
        <v>0</v>
      </c>
      <c r="EJ7" s="19" t="str">
        <f t="shared" si="127"/>
        <v/>
      </c>
      <c r="EK7" s="19">
        <f t="shared" si="128"/>
        <v>0</v>
      </c>
      <c r="EL7" s="19" t="str">
        <f t="shared" si="129"/>
        <v/>
      </c>
      <c r="EM7" s="19">
        <f t="shared" si="130"/>
        <v>0</v>
      </c>
      <c r="EN7" s="19" t="e">
        <f t="shared" si="131"/>
        <v>#N/A</v>
      </c>
      <c r="EO7" s="19">
        <f t="shared" si="132"/>
        <v>0</v>
      </c>
      <c r="EP7" s="19" t="e">
        <f t="shared" si="133"/>
        <v>#N/A</v>
      </c>
      <c r="EQ7" s="19">
        <f t="shared" si="134"/>
        <v>0</v>
      </c>
      <c r="ER7" s="19" t="str">
        <f t="shared" si="135"/>
        <v/>
      </c>
      <c r="ES7" s="19">
        <f t="shared" si="136"/>
        <v>0</v>
      </c>
      <c r="ET7" s="19"/>
    </row>
    <row r="8" spans="2:150" x14ac:dyDescent="0.2">
      <c r="B8" s="33" t="s">
        <v>23</v>
      </c>
      <c r="C8" s="20" t="str">
        <v>Dortmund</v>
      </c>
      <c r="D8" s="20">
        <v>0</v>
      </c>
      <c r="E8" s="20">
        <v>0</v>
      </c>
      <c r="F8" s="19">
        <v>0</v>
      </c>
      <c r="G8" s="101"/>
      <c r="I8" s="33" t="s">
        <v>23</v>
      </c>
      <c r="J8" s="20" t="s">
        <v>67</v>
      </c>
      <c r="K8" s="20">
        <f t="shared" si="0"/>
        <v>0</v>
      </c>
      <c r="L8" s="20">
        <f t="shared" si="1"/>
        <v>0</v>
      </c>
      <c r="M8" s="66">
        <f t="shared" si="2"/>
        <v>0</v>
      </c>
      <c r="N8" s="19" t="str">
        <f t="shared" si="137"/>
        <v/>
      </c>
      <c r="O8" s="19">
        <f t="shared" si="3"/>
        <v>0</v>
      </c>
      <c r="P8" s="19" t="e">
        <f t="shared" si="138"/>
        <v>#N/A</v>
      </c>
      <c r="Q8" s="19">
        <f t="shared" si="4"/>
        <v>0</v>
      </c>
      <c r="R8" s="19" t="e">
        <f t="shared" si="5"/>
        <v>#N/A</v>
      </c>
      <c r="S8" s="19">
        <f t="shared" si="6"/>
        <v>0</v>
      </c>
      <c r="T8" s="19" t="str">
        <f t="shared" si="7"/>
        <v/>
      </c>
      <c r="U8" s="19">
        <f t="shared" si="8"/>
        <v>0</v>
      </c>
      <c r="V8" s="19" t="str">
        <f t="shared" si="9"/>
        <v/>
      </c>
      <c r="W8" s="19">
        <f t="shared" si="10"/>
        <v>0</v>
      </c>
      <c r="X8" s="19" t="e">
        <f t="shared" si="11"/>
        <v>#N/A</v>
      </c>
      <c r="Y8" s="19">
        <f t="shared" si="12"/>
        <v>0</v>
      </c>
      <c r="Z8" s="19" t="e">
        <f t="shared" si="13"/>
        <v>#N/A</v>
      </c>
      <c r="AA8" s="19">
        <f t="shared" si="14"/>
        <v>0</v>
      </c>
      <c r="AB8" s="19" t="str">
        <f t="shared" si="15"/>
        <v/>
      </c>
      <c r="AC8" s="19">
        <f t="shared" si="16"/>
        <v>0</v>
      </c>
      <c r="AD8" s="19" t="str">
        <f t="shared" si="17"/>
        <v/>
      </c>
      <c r="AE8" s="19">
        <f t="shared" si="18"/>
        <v>0</v>
      </c>
      <c r="AF8" s="19" t="e">
        <f t="shared" si="19"/>
        <v>#N/A</v>
      </c>
      <c r="AG8" s="19">
        <f t="shared" si="20"/>
        <v>0</v>
      </c>
      <c r="AH8" s="19" t="e">
        <f t="shared" si="21"/>
        <v>#N/A</v>
      </c>
      <c r="AI8" s="19">
        <f t="shared" si="22"/>
        <v>0</v>
      </c>
      <c r="AJ8" s="19" t="str">
        <f t="shared" si="23"/>
        <v/>
      </c>
      <c r="AK8" s="19">
        <f t="shared" si="24"/>
        <v>0</v>
      </c>
      <c r="AL8" s="19" t="str">
        <f t="shared" si="25"/>
        <v/>
      </c>
      <c r="AM8" s="19">
        <f t="shared" si="26"/>
        <v>0</v>
      </c>
      <c r="AN8" s="19" t="e">
        <f t="shared" si="27"/>
        <v>#N/A</v>
      </c>
      <c r="AO8" s="19">
        <f t="shared" si="28"/>
        <v>0</v>
      </c>
      <c r="AP8" s="19" t="e">
        <f t="shared" si="29"/>
        <v>#N/A</v>
      </c>
      <c r="AQ8" s="19">
        <f t="shared" si="30"/>
        <v>0</v>
      </c>
      <c r="AR8" s="19" t="str">
        <f t="shared" si="31"/>
        <v/>
      </c>
      <c r="AS8" s="19">
        <f t="shared" si="32"/>
        <v>0</v>
      </c>
      <c r="AT8" s="19" t="str">
        <f t="shared" si="33"/>
        <v/>
      </c>
      <c r="AU8" s="19">
        <f t="shared" si="34"/>
        <v>0</v>
      </c>
      <c r="AV8" s="19" t="e">
        <f t="shared" si="35"/>
        <v>#N/A</v>
      </c>
      <c r="AW8" s="19">
        <f t="shared" si="36"/>
        <v>0</v>
      </c>
      <c r="AX8" s="19" t="e">
        <f t="shared" si="37"/>
        <v>#N/A</v>
      </c>
      <c r="AY8" s="19">
        <f t="shared" si="38"/>
        <v>0</v>
      </c>
      <c r="AZ8" s="19" t="str">
        <f t="shared" si="39"/>
        <v/>
      </c>
      <c r="BA8" s="19">
        <f t="shared" si="40"/>
        <v>0</v>
      </c>
      <c r="BB8" s="19" t="str">
        <f t="shared" si="41"/>
        <v/>
      </c>
      <c r="BC8" s="19">
        <f t="shared" si="42"/>
        <v>0</v>
      </c>
      <c r="BD8" s="19" t="e">
        <f t="shared" si="43"/>
        <v>#N/A</v>
      </c>
      <c r="BE8" s="19">
        <f t="shared" si="44"/>
        <v>0</v>
      </c>
      <c r="BF8" s="19" t="e">
        <f t="shared" si="45"/>
        <v>#N/A</v>
      </c>
      <c r="BG8" s="19">
        <f t="shared" si="46"/>
        <v>0</v>
      </c>
      <c r="BH8" s="19" t="str">
        <f t="shared" si="47"/>
        <v/>
      </c>
      <c r="BI8" s="19">
        <f t="shared" si="48"/>
        <v>0</v>
      </c>
      <c r="BJ8" s="19" t="str">
        <f t="shared" si="49"/>
        <v/>
      </c>
      <c r="BK8" s="19">
        <f t="shared" si="50"/>
        <v>0</v>
      </c>
      <c r="BL8" s="19" t="e">
        <f t="shared" si="51"/>
        <v>#N/A</v>
      </c>
      <c r="BM8" s="19">
        <f t="shared" si="52"/>
        <v>0</v>
      </c>
      <c r="BN8" s="19" t="e">
        <f t="shared" si="53"/>
        <v>#N/A</v>
      </c>
      <c r="BO8" s="19">
        <f t="shared" si="54"/>
        <v>0</v>
      </c>
      <c r="BP8" s="19" t="str">
        <f t="shared" si="55"/>
        <v/>
      </c>
      <c r="BQ8" s="19">
        <f t="shared" si="56"/>
        <v>0</v>
      </c>
      <c r="BR8" s="19" t="str">
        <f t="shared" si="57"/>
        <v/>
      </c>
      <c r="BS8" s="19">
        <f t="shared" si="58"/>
        <v>0</v>
      </c>
      <c r="BT8" s="19" t="e">
        <f t="shared" si="59"/>
        <v>#N/A</v>
      </c>
      <c r="BU8" s="19">
        <f t="shared" si="60"/>
        <v>0</v>
      </c>
      <c r="BV8" s="19" t="e">
        <f t="shared" si="61"/>
        <v>#N/A</v>
      </c>
      <c r="BW8" s="19">
        <f t="shared" si="62"/>
        <v>0</v>
      </c>
      <c r="BX8" s="19" t="str">
        <f t="shared" si="63"/>
        <v/>
      </c>
      <c r="BY8" s="19">
        <f t="shared" si="64"/>
        <v>0</v>
      </c>
      <c r="BZ8" s="19" t="str">
        <f t="shared" si="65"/>
        <v/>
      </c>
      <c r="CA8" s="19">
        <f t="shared" si="66"/>
        <v>0</v>
      </c>
      <c r="CB8" s="19" t="e">
        <f t="shared" si="67"/>
        <v>#N/A</v>
      </c>
      <c r="CC8" s="19">
        <f t="shared" si="68"/>
        <v>0</v>
      </c>
      <c r="CD8" s="19" t="e">
        <f t="shared" si="69"/>
        <v>#N/A</v>
      </c>
      <c r="CE8" s="19">
        <f t="shared" si="70"/>
        <v>0</v>
      </c>
      <c r="CF8" s="19" t="str">
        <f t="shared" si="71"/>
        <v/>
      </c>
      <c r="CG8" s="19">
        <f t="shared" si="72"/>
        <v>0</v>
      </c>
      <c r="CH8" s="19" t="str">
        <f t="shared" si="73"/>
        <v/>
      </c>
      <c r="CI8" s="19">
        <f t="shared" si="74"/>
        <v>0</v>
      </c>
      <c r="CJ8" s="19" t="e">
        <f t="shared" si="75"/>
        <v>#N/A</v>
      </c>
      <c r="CK8" s="19">
        <f t="shared" si="76"/>
        <v>0</v>
      </c>
      <c r="CL8" s="19" t="e">
        <f t="shared" si="77"/>
        <v>#N/A</v>
      </c>
      <c r="CM8" s="19">
        <f t="shared" si="78"/>
        <v>0</v>
      </c>
      <c r="CN8" s="19" t="str">
        <f t="shared" si="79"/>
        <v/>
      </c>
      <c r="CO8" s="19">
        <f t="shared" si="80"/>
        <v>0</v>
      </c>
      <c r="CP8" s="19" t="str">
        <f t="shared" si="81"/>
        <v/>
      </c>
      <c r="CQ8" s="19">
        <f t="shared" si="82"/>
        <v>0</v>
      </c>
      <c r="CR8" s="19" t="e">
        <f t="shared" si="83"/>
        <v>#N/A</v>
      </c>
      <c r="CS8" s="19">
        <f t="shared" si="84"/>
        <v>0</v>
      </c>
      <c r="CT8" s="19" t="e">
        <f t="shared" si="85"/>
        <v>#N/A</v>
      </c>
      <c r="CU8" s="19">
        <f t="shared" si="86"/>
        <v>0</v>
      </c>
      <c r="CV8" s="19" t="str">
        <f t="shared" si="87"/>
        <v/>
      </c>
      <c r="CW8" s="19">
        <f t="shared" si="88"/>
        <v>0</v>
      </c>
      <c r="CX8" s="19" t="str">
        <f t="shared" si="89"/>
        <v/>
      </c>
      <c r="CY8" s="19">
        <f t="shared" si="90"/>
        <v>0</v>
      </c>
      <c r="CZ8" s="19" t="e">
        <f t="shared" si="91"/>
        <v>#N/A</v>
      </c>
      <c r="DA8" s="19">
        <f t="shared" si="92"/>
        <v>0</v>
      </c>
      <c r="DB8" s="19" t="e">
        <f t="shared" si="93"/>
        <v>#N/A</v>
      </c>
      <c r="DC8" s="19">
        <f t="shared" si="94"/>
        <v>0</v>
      </c>
      <c r="DD8" s="19" t="str">
        <f t="shared" si="95"/>
        <v/>
      </c>
      <c r="DE8" s="19">
        <f t="shared" si="96"/>
        <v>0</v>
      </c>
      <c r="DF8" s="19" t="str">
        <f t="shared" si="97"/>
        <v/>
      </c>
      <c r="DG8" s="19">
        <f t="shared" si="98"/>
        <v>0</v>
      </c>
      <c r="DH8" s="19" t="e">
        <f t="shared" si="99"/>
        <v>#N/A</v>
      </c>
      <c r="DI8" s="19">
        <f t="shared" si="100"/>
        <v>0</v>
      </c>
      <c r="DJ8" s="19" t="e">
        <f t="shared" si="101"/>
        <v>#N/A</v>
      </c>
      <c r="DK8" s="19">
        <f t="shared" si="102"/>
        <v>0</v>
      </c>
      <c r="DL8" s="19" t="str">
        <f t="shared" si="103"/>
        <v/>
      </c>
      <c r="DM8" s="19">
        <f t="shared" si="104"/>
        <v>0</v>
      </c>
      <c r="DN8" s="19" t="str">
        <f t="shared" si="105"/>
        <v/>
      </c>
      <c r="DO8" s="19">
        <f t="shared" si="106"/>
        <v>0</v>
      </c>
      <c r="DP8" s="19" t="e">
        <f t="shared" si="107"/>
        <v>#N/A</v>
      </c>
      <c r="DQ8" s="19">
        <f t="shared" si="108"/>
        <v>0</v>
      </c>
      <c r="DR8" s="19" t="e">
        <f t="shared" si="109"/>
        <v>#N/A</v>
      </c>
      <c r="DS8" s="19">
        <f t="shared" si="110"/>
        <v>0</v>
      </c>
      <c r="DT8" s="19" t="str">
        <f t="shared" si="111"/>
        <v/>
      </c>
      <c r="DU8" s="19">
        <f t="shared" si="112"/>
        <v>0</v>
      </c>
      <c r="DV8" s="19" t="str">
        <f t="shared" si="113"/>
        <v/>
      </c>
      <c r="DW8" s="19">
        <f t="shared" si="114"/>
        <v>0</v>
      </c>
      <c r="DX8" s="19" t="e">
        <f t="shared" si="115"/>
        <v>#N/A</v>
      </c>
      <c r="DY8" s="19">
        <f t="shared" si="116"/>
        <v>0</v>
      </c>
      <c r="DZ8" s="19" t="e">
        <f t="shared" si="117"/>
        <v>#N/A</v>
      </c>
      <c r="EA8" s="19">
        <f t="shared" si="118"/>
        <v>0</v>
      </c>
      <c r="EB8" s="19" t="str">
        <f t="shared" si="119"/>
        <v/>
      </c>
      <c r="EC8" s="19">
        <f t="shared" si="120"/>
        <v>0</v>
      </c>
      <c r="ED8" s="19" t="str">
        <f t="shared" si="121"/>
        <v/>
      </c>
      <c r="EE8" s="19">
        <f t="shared" si="122"/>
        <v>0</v>
      </c>
      <c r="EF8" s="19" t="e">
        <f t="shared" si="123"/>
        <v>#N/A</v>
      </c>
      <c r="EG8" s="19">
        <f t="shared" si="124"/>
        <v>0</v>
      </c>
      <c r="EH8" s="19" t="e">
        <f t="shared" si="125"/>
        <v>#N/A</v>
      </c>
      <c r="EI8" s="19">
        <f t="shared" si="126"/>
        <v>0</v>
      </c>
      <c r="EJ8" s="19" t="str">
        <f t="shared" si="127"/>
        <v/>
      </c>
      <c r="EK8" s="19">
        <f t="shared" si="128"/>
        <v>0</v>
      </c>
      <c r="EL8" s="19" t="str">
        <f t="shared" si="129"/>
        <v/>
      </c>
      <c r="EM8" s="19">
        <f t="shared" si="130"/>
        <v>0</v>
      </c>
      <c r="EN8" s="19" t="e">
        <f t="shared" si="131"/>
        <v>#N/A</v>
      </c>
      <c r="EO8" s="19">
        <f t="shared" si="132"/>
        <v>0</v>
      </c>
      <c r="EP8" s="19" t="e">
        <f t="shared" si="133"/>
        <v>#N/A</v>
      </c>
      <c r="EQ8" s="19">
        <f t="shared" si="134"/>
        <v>0</v>
      </c>
      <c r="ER8" s="19" t="str">
        <f t="shared" si="135"/>
        <v/>
      </c>
      <c r="ES8" s="19">
        <f t="shared" si="136"/>
        <v>0</v>
      </c>
      <c r="ET8" s="19"/>
    </row>
    <row r="9" spans="2:150" x14ac:dyDescent="0.2">
      <c r="B9" s="33" t="s">
        <v>24</v>
      </c>
      <c r="C9" s="34" t="str">
        <v>Elversberg</v>
      </c>
      <c r="D9" s="34">
        <v>0</v>
      </c>
      <c r="E9" s="34">
        <v>0</v>
      </c>
      <c r="F9" s="34">
        <v>0</v>
      </c>
      <c r="G9" s="101"/>
      <c r="I9" s="33" t="s">
        <v>24</v>
      </c>
      <c r="J9" s="34" t="s">
        <v>92</v>
      </c>
      <c r="K9" s="34">
        <f t="shared" si="0"/>
        <v>0</v>
      </c>
      <c r="L9" s="34">
        <f t="shared" si="1"/>
        <v>0</v>
      </c>
      <c r="M9" s="40">
        <f t="shared" si="2"/>
        <v>0</v>
      </c>
      <c r="N9" s="19" t="str">
        <f>VLOOKUP($J9,_1._Spieltag,11,0)</f>
        <v/>
      </c>
      <c r="O9" s="19">
        <f t="shared" si="3"/>
        <v>0</v>
      </c>
      <c r="P9" s="19" t="e">
        <f t="shared" si="138"/>
        <v>#N/A</v>
      </c>
      <c r="Q9" s="19">
        <f t="shared" si="4"/>
        <v>0</v>
      </c>
      <c r="R9" s="19" t="e">
        <f t="shared" si="5"/>
        <v>#N/A</v>
      </c>
      <c r="S9" s="19">
        <f t="shared" si="6"/>
        <v>0</v>
      </c>
      <c r="T9" s="19" t="str">
        <f t="shared" si="7"/>
        <v/>
      </c>
      <c r="U9" s="19">
        <f t="shared" si="8"/>
        <v>0</v>
      </c>
      <c r="V9" s="19" t="str">
        <f t="shared" si="9"/>
        <v/>
      </c>
      <c r="W9" s="19">
        <f t="shared" si="10"/>
        <v>0</v>
      </c>
      <c r="X9" s="19" t="e">
        <f t="shared" si="11"/>
        <v>#N/A</v>
      </c>
      <c r="Y9" s="19">
        <f t="shared" si="12"/>
        <v>0</v>
      </c>
      <c r="Z9" s="19" t="e">
        <f t="shared" si="13"/>
        <v>#N/A</v>
      </c>
      <c r="AA9" s="19">
        <f t="shared" si="14"/>
        <v>0</v>
      </c>
      <c r="AB9" s="19" t="str">
        <f t="shared" si="15"/>
        <v/>
      </c>
      <c r="AC9" s="19">
        <f t="shared" si="16"/>
        <v>0</v>
      </c>
      <c r="AD9" s="19" t="e">
        <f t="shared" si="17"/>
        <v>#N/A</v>
      </c>
      <c r="AE9" s="19">
        <f t="shared" si="18"/>
        <v>0</v>
      </c>
      <c r="AF9" s="19" t="str">
        <f t="shared" si="19"/>
        <v/>
      </c>
      <c r="AG9" s="19">
        <f t="shared" si="20"/>
        <v>0</v>
      </c>
      <c r="AH9" s="19" t="str">
        <f t="shared" si="21"/>
        <v/>
      </c>
      <c r="AI9" s="19">
        <f t="shared" si="22"/>
        <v>0</v>
      </c>
      <c r="AJ9" s="19" t="e">
        <f t="shared" si="23"/>
        <v>#N/A</v>
      </c>
      <c r="AK9" s="19">
        <f t="shared" si="24"/>
        <v>0</v>
      </c>
      <c r="AL9" s="19" t="e">
        <f t="shared" si="25"/>
        <v>#N/A</v>
      </c>
      <c r="AM9" s="19">
        <f t="shared" si="26"/>
        <v>0</v>
      </c>
      <c r="AN9" s="19" t="str">
        <f t="shared" si="27"/>
        <v/>
      </c>
      <c r="AO9" s="19">
        <f t="shared" si="28"/>
        <v>0</v>
      </c>
      <c r="AP9" s="19" t="str">
        <f t="shared" si="29"/>
        <v/>
      </c>
      <c r="AQ9" s="19">
        <f t="shared" si="30"/>
        <v>0</v>
      </c>
      <c r="AR9" s="19" t="e">
        <f t="shared" si="31"/>
        <v>#N/A</v>
      </c>
      <c r="AS9" s="19">
        <f t="shared" si="32"/>
        <v>0</v>
      </c>
      <c r="AT9" s="19" t="e">
        <f t="shared" si="33"/>
        <v>#N/A</v>
      </c>
      <c r="AU9" s="19">
        <f t="shared" si="34"/>
        <v>0</v>
      </c>
      <c r="AV9" s="19" t="str">
        <f t="shared" si="35"/>
        <v/>
      </c>
      <c r="AW9" s="19">
        <f t="shared" si="36"/>
        <v>0</v>
      </c>
      <c r="AX9" s="19" t="str">
        <f t="shared" si="37"/>
        <v/>
      </c>
      <c r="AY9" s="19">
        <f t="shared" si="38"/>
        <v>0</v>
      </c>
      <c r="AZ9" s="19" t="e">
        <f t="shared" si="39"/>
        <v>#N/A</v>
      </c>
      <c r="BA9" s="19">
        <f t="shared" si="40"/>
        <v>0</v>
      </c>
      <c r="BB9" s="19" t="e">
        <f t="shared" si="41"/>
        <v>#N/A</v>
      </c>
      <c r="BC9" s="19">
        <f t="shared" si="42"/>
        <v>0</v>
      </c>
      <c r="BD9" s="19" t="str">
        <f t="shared" si="43"/>
        <v/>
      </c>
      <c r="BE9" s="19">
        <f t="shared" si="44"/>
        <v>0</v>
      </c>
      <c r="BF9" s="19" t="str">
        <f t="shared" si="45"/>
        <v/>
      </c>
      <c r="BG9" s="19">
        <f t="shared" si="46"/>
        <v>0</v>
      </c>
      <c r="BH9" s="19" t="e">
        <f t="shared" si="47"/>
        <v>#N/A</v>
      </c>
      <c r="BI9" s="19">
        <f t="shared" si="48"/>
        <v>0</v>
      </c>
      <c r="BJ9" s="19" t="e">
        <f t="shared" si="49"/>
        <v>#N/A</v>
      </c>
      <c r="BK9" s="19">
        <f t="shared" si="50"/>
        <v>0</v>
      </c>
      <c r="BL9" s="19" t="str">
        <f t="shared" si="51"/>
        <v/>
      </c>
      <c r="BM9" s="19">
        <f t="shared" si="52"/>
        <v>0</v>
      </c>
      <c r="BN9" s="19" t="str">
        <f t="shared" si="53"/>
        <v/>
      </c>
      <c r="BO9" s="19">
        <f t="shared" si="54"/>
        <v>0</v>
      </c>
      <c r="BP9" s="19" t="e">
        <f t="shared" si="55"/>
        <v>#N/A</v>
      </c>
      <c r="BQ9" s="19">
        <f t="shared" si="56"/>
        <v>0</v>
      </c>
      <c r="BR9" s="19" t="e">
        <f t="shared" si="57"/>
        <v>#N/A</v>
      </c>
      <c r="BS9" s="19">
        <f t="shared" si="58"/>
        <v>0</v>
      </c>
      <c r="BT9" s="19" t="str">
        <f t="shared" si="59"/>
        <v/>
      </c>
      <c r="BU9" s="19">
        <f t="shared" si="60"/>
        <v>0</v>
      </c>
      <c r="BV9" s="19" t="str">
        <f t="shared" si="61"/>
        <v/>
      </c>
      <c r="BW9" s="19">
        <f t="shared" si="62"/>
        <v>0</v>
      </c>
      <c r="BX9" s="19" t="e">
        <f t="shared" si="63"/>
        <v>#N/A</v>
      </c>
      <c r="BY9" s="19">
        <f t="shared" si="64"/>
        <v>0</v>
      </c>
      <c r="BZ9" s="19" t="e">
        <f t="shared" si="65"/>
        <v>#N/A</v>
      </c>
      <c r="CA9" s="19">
        <f t="shared" si="66"/>
        <v>0</v>
      </c>
      <c r="CB9" s="19" t="str">
        <f t="shared" si="67"/>
        <v/>
      </c>
      <c r="CC9" s="19">
        <f t="shared" si="68"/>
        <v>0</v>
      </c>
      <c r="CD9" s="19" t="e">
        <f t="shared" si="69"/>
        <v>#N/A</v>
      </c>
      <c r="CE9" s="19">
        <f t="shared" si="70"/>
        <v>0</v>
      </c>
      <c r="CF9" s="19" t="str">
        <f t="shared" si="71"/>
        <v/>
      </c>
      <c r="CG9" s="19">
        <f t="shared" si="72"/>
        <v>0</v>
      </c>
      <c r="CH9" s="19" t="str">
        <f t="shared" si="73"/>
        <v/>
      </c>
      <c r="CI9" s="19">
        <f t="shared" si="74"/>
        <v>0</v>
      </c>
      <c r="CJ9" s="19" t="e">
        <f t="shared" si="75"/>
        <v>#N/A</v>
      </c>
      <c r="CK9" s="19">
        <f t="shared" si="76"/>
        <v>0</v>
      </c>
      <c r="CL9" s="19" t="e">
        <f t="shared" si="77"/>
        <v>#N/A</v>
      </c>
      <c r="CM9" s="19">
        <f t="shared" si="78"/>
        <v>0</v>
      </c>
      <c r="CN9" s="19" t="str">
        <f t="shared" si="79"/>
        <v/>
      </c>
      <c r="CO9" s="19">
        <f t="shared" si="80"/>
        <v>0</v>
      </c>
      <c r="CP9" s="19" t="str">
        <f t="shared" si="81"/>
        <v/>
      </c>
      <c r="CQ9" s="19">
        <f t="shared" si="82"/>
        <v>0</v>
      </c>
      <c r="CR9" s="19" t="e">
        <f t="shared" si="83"/>
        <v>#N/A</v>
      </c>
      <c r="CS9" s="19">
        <f t="shared" si="84"/>
        <v>0</v>
      </c>
      <c r="CT9" s="19" t="str">
        <f t="shared" si="85"/>
        <v/>
      </c>
      <c r="CU9" s="19">
        <f t="shared" si="86"/>
        <v>0</v>
      </c>
      <c r="CV9" s="19" t="e">
        <f t="shared" si="87"/>
        <v>#N/A</v>
      </c>
      <c r="CW9" s="19">
        <f t="shared" si="88"/>
        <v>0</v>
      </c>
      <c r="CX9" s="19" t="e">
        <f t="shared" si="89"/>
        <v>#N/A</v>
      </c>
      <c r="CY9" s="19">
        <f t="shared" si="90"/>
        <v>0</v>
      </c>
      <c r="CZ9" s="19" t="str">
        <f t="shared" si="91"/>
        <v/>
      </c>
      <c r="DA9" s="19">
        <f t="shared" si="92"/>
        <v>0</v>
      </c>
      <c r="DB9" s="19" t="str">
        <f t="shared" si="93"/>
        <v/>
      </c>
      <c r="DC9" s="19">
        <f t="shared" si="94"/>
        <v>0</v>
      </c>
      <c r="DD9" s="19" t="e">
        <f t="shared" si="95"/>
        <v>#N/A</v>
      </c>
      <c r="DE9" s="19">
        <f t="shared" si="96"/>
        <v>0</v>
      </c>
      <c r="DF9" s="19" t="e">
        <f t="shared" si="97"/>
        <v>#N/A</v>
      </c>
      <c r="DG9" s="19">
        <f t="shared" si="98"/>
        <v>0</v>
      </c>
      <c r="DH9" s="19" t="str">
        <f t="shared" si="99"/>
        <v/>
      </c>
      <c r="DI9" s="19">
        <f t="shared" si="100"/>
        <v>0</v>
      </c>
      <c r="DJ9" s="19" t="str">
        <f t="shared" si="101"/>
        <v/>
      </c>
      <c r="DK9" s="19">
        <f t="shared" si="102"/>
        <v>0</v>
      </c>
      <c r="DL9" s="19" t="e">
        <f t="shared" si="103"/>
        <v>#N/A</v>
      </c>
      <c r="DM9" s="19">
        <f t="shared" si="104"/>
        <v>0</v>
      </c>
      <c r="DN9" s="19" t="e">
        <f t="shared" si="105"/>
        <v>#N/A</v>
      </c>
      <c r="DO9" s="19">
        <f t="shared" si="106"/>
        <v>0</v>
      </c>
      <c r="DP9" s="19" t="str">
        <f t="shared" si="107"/>
        <v/>
      </c>
      <c r="DQ9" s="19">
        <f t="shared" si="108"/>
        <v>0</v>
      </c>
      <c r="DR9" s="19" t="str">
        <f t="shared" si="109"/>
        <v/>
      </c>
      <c r="DS9" s="19">
        <f t="shared" si="110"/>
        <v>0</v>
      </c>
      <c r="DT9" s="19" t="e">
        <f t="shared" si="111"/>
        <v>#N/A</v>
      </c>
      <c r="DU9" s="19">
        <f t="shared" si="112"/>
        <v>0</v>
      </c>
      <c r="DV9" s="19" t="e">
        <f t="shared" si="113"/>
        <v>#N/A</v>
      </c>
      <c r="DW9" s="19">
        <f t="shared" si="114"/>
        <v>0</v>
      </c>
      <c r="DX9" s="19" t="str">
        <f t="shared" si="115"/>
        <v/>
      </c>
      <c r="DY9" s="19">
        <f t="shared" si="116"/>
        <v>0</v>
      </c>
      <c r="DZ9" s="19" t="str">
        <f t="shared" si="117"/>
        <v/>
      </c>
      <c r="EA9" s="19">
        <f t="shared" si="118"/>
        <v>0</v>
      </c>
      <c r="EB9" s="19" t="e">
        <f t="shared" si="119"/>
        <v>#N/A</v>
      </c>
      <c r="EC9" s="19">
        <f t="shared" si="120"/>
        <v>0</v>
      </c>
      <c r="ED9" s="19" t="e">
        <f t="shared" si="121"/>
        <v>#N/A</v>
      </c>
      <c r="EE9" s="19">
        <f t="shared" si="122"/>
        <v>0</v>
      </c>
      <c r="EF9" s="19" t="str">
        <f t="shared" si="123"/>
        <v/>
      </c>
      <c r="EG9" s="19">
        <f t="shared" si="124"/>
        <v>0</v>
      </c>
      <c r="EH9" s="19" t="str">
        <f t="shared" si="125"/>
        <v/>
      </c>
      <c r="EI9" s="19">
        <f t="shared" si="126"/>
        <v>0</v>
      </c>
      <c r="EJ9" s="19" t="e">
        <f t="shared" si="127"/>
        <v>#N/A</v>
      </c>
      <c r="EK9" s="19">
        <f t="shared" si="128"/>
        <v>0</v>
      </c>
      <c r="EL9" s="19" t="e">
        <f t="shared" si="129"/>
        <v>#N/A</v>
      </c>
      <c r="EM9" s="19">
        <f t="shared" si="130"/>
        <v>0</v>
      </c>
      <c r="EN9" s="19" t="str">
        <f t="shared" si="131"/>
        <v/>
      </c>
      <c r="EO9" s="19">
        <f t="shared" si="132"/>
        <v>0</v>
      </c>
      <c r="EP9" s="19" t="str">
        <f t="shared" si="133"/>
        <v/>
      </c>
      <c r="EQ9" s="19">
        <f t="shared" si="134"/>
        <v>0</v>
      </c>
      <c r="ER9" s="19" t="e">
        <f t="shared" si="135"/>
        <v>#N/A</v>
      </c>
      <c r="ES9" s="19">
        <f t="shared" si="136"/>
        <v>0</v>
      </c>
      <c r="ET9" s="19"/>
    </row>
    <row r="10" spans="2:150" x14ac:dyDescent="0.2">
      <c r="B10" s="33" t="s">
        <v>25</v>
      </c>
      <c r="C10" s="34" t="str">
        <v>Frankfurt</v>
      </c>
      <c r="D10" s="34">
        <v>0</v>
      </c>
      <c r="E10" s="34">
        <v>0</v>
      </c>
      <c r="F10" s="34">
        <v>0</v>
      </c>
      <c r="G10" s="101"/>
      <c r="I10" s="33" t="s">
        <v>25</v>
      </c>
      <c r="J10" s="34" t="s">
        <v>68</v>
      </c>
      <c r="K10" s="34">
        <f t="shared" si="0"/>
        <v>0</v>
      </c>
      <c r="L10" s="34">
        <f t="shared" si="1"/>
        <v>0</v>
      </c>
      <c r="M10" s="40">
        <f t="shared" si="2"/>
        <v>0</v>
      </c>
      <c r="N10" s="19" t="e">
        <f t="shared" si="137"/>
        <v>#N/A</v>
      </c>
      <c r="O10" s="19">
        <f t="shared" si="3"/>
        <v>0</v>
      </c>
      <c r="P10" s="19" t="str">
        <f t="shared" si="138"/>
        <v/>
      </c>
      <c r="Q10" s="19">
        <f t="shared" si="4"/>
        <v>0</v>
      </c>
      <c r="R10" s="19" t="str">
        <f t="shared" si="5"/>
        <v/>
      </c>
      <c r="S10" s="19">
        <f t="shared" si="6"/>
        <v>0</v>
      </c>
      <c r="T10" s="19" t="e">
        <f t="shared" si="7"/>
        <v>#N/A</v>
      </c>
      <c r="U10" s="19">
        <f t="shared" si="8"/>
        <v>0</v>
      </c>
      <c r="V10" s="19" t="e">
        <f t="shared" si="9"/>
        <v>#N/A</v>
      </c>
      <c r="W10" s="19">
        <f t="shared" si="10"/>
        <v>0</v>
      </c>
      <c r="X10" s="19" t="str">
        <f t="shared" si="11"/>
        <v/>
      </c>
      <c r="Y10" s="19">
        <f t="shared" si="12"/>
        <v>0</v>
      </c>
      <c r="Z10" s="19" t="str">
        <f t="shared" si="13"/>
        <v/>
      </c>
      <c r="AA10" s="19">
        <f t="shared" si="14"/>
        <v>0</v>
      </c>
      <c r="AB10" s="19" t="e">
        <f t="shared" si="15"/>
        <v>#N/A</v>
      </c>
      <c r="AC10" s="19">
        <f t="shared" si="16"/>
        <v>0</v>
      </c>
      <c r="AD10" s="19" t="e">
        <f t="shared" si="17"/>
        <v>#N/A</v>
      </c>
      <c r="AE10" s="19">
        <f t="shared" si="18"/>
        <v>0</v>
      </c>
      <c r="AF10" s="19" t="str">
        <f t="shared" si="19"/>
        <v/>
      </c>
      <c r="AG10" s="19">
        <f t="shared" si="20"/>
        <v>0</v>
      </c>
      <c r="AH10" s="19" t="str">
        <f t="shared" si="21"/>
        <v/>
      </c>
      <c r="AI10" s="19">
        <f t="shared" si="22"/>
        <v>0</v>
      </c>
      <c r="AJ10" s="19" t="e">
        <f t="shared" si="23"/>
        <v>#N/A</v>
      </c>
      <c r="AK10" s="19">
        <f t="shared" si="24"/>
        <v>0</v>
      </c>
      <c r="AL10" s="19" t="e">
        <f t="shared" si="25"/>
        <v>#N/A</v>
      </c>
      <c r="AM10" s="19">
        <f t="shared" si="26"/>
        <v>0</v>
      </c>
      <c r="AN10" s="19" t="str">
        <f t="shared" si="27"/>
        <v/>
      </c>
      <c r="AO10" s="19">
        <f t="shared" si="28"/>
        <v>0</v>
      </c>
      <c r="AP10" s="19" t="str">
        <f t="shared" si="29"/>
        <v/>
      </c>
      <c r="AQ10" s="19">
        <f t="shared" si="30"/>
        <v>0</v>
      </c>
      <c r="AR10" s="19" t="e">
        <f t="shared" si="31"/>
        <v>#N/A</v>
      </c>
      <c r="AS10" s="19">
        <f t="shared" si="32"/>
        <v>0</v>
      </c>
      <c r="AT10" s="19" t="e">
        <f t="shared" si="33"/>
        <v>#N/A</v>
      </c>
      <c r="AU10" s="19">
        <f t="shared" si="34"/>
        <v>0</v>
      </c>
      <c r="AV10" s="19" t="str">
        <f t="shared" si="35"/>
        <v/>
      </c>
      <c r="AW10" s="19">
        <f t="shared" si="36"/>
        <v>0</v>
      </c>
      <c r="AX10" s="19" t="str">
        <f t="shared" si="37"/>
        <v/>
      </c>
      <c r="AY10" s="19">
        <f t="shared" si="38"/>
        <v>0</v>
      </c>
      <c r="AZ10" s="19" t="e">
        <f t="shared" si="39"/>
        <v>#N/A</v>
      </c>
      <c r="BA10" s="19">
        <f t="shared" si="40"/>
        <v>0</v>
      </c>
      <c r="BB10" s="19" t="e">
        <f t="shared" si="41"/>
        <v>#N/A</v>
      </c>
      <c r="BC10" s="19">
        <f t="shared" si="42"/>
        <v>0</v>
      </c>
      <c r="BD10" s="19" t="str">
        <f t="shared" si="43"/>
        <v/>
      </c>
      <c r="BE10" s="19">
        <f t="shared" si="44"/>
        <v>0</v>
      </c>
      <c r="BF10" s="19" t="str">
        <f t="shared" si="45"/>
        <v/>
      </c>
      <c r="BG10" s="19">
        <f t="shared" si="46"/>
        <v>0</v>
      </c>
      <c r="BH10" s="19" t="e">
        <f t="shared" si="47"/>
        <v>#N/A</v>
      </c>
      <c r="BI10" s="19">
        <f t="shared" si="48"/>
        <v>0</v>
      </c>
      <c r="BJ10" s="19" t="e">
        <f t="shared" si="49"/>
        <v>#N/A</v>
      </c>
      <c r="BK10" s="19">
        <f t="shared" si="50"/>
        <v>0</v>
      </c>
      <c r="BL10" s="19" t="str">
        <f t="shared" si="51"/>
        <v/>
      </c>
      <c r="BM10" s="19">
        <f t="shared" si="52"/>
        <v>0</v>
      </c>
      <c r="BN10" s="19" t="e">
        <f t="shared" si="53"/>
        <v>#N/A</v>
      </c>
      <c r="BO10" s="19">
        <f t="shared" si="54"/>
        <v>0</v>
      </c>
      <c r="BP10" s="19" t="str">
        <f t="shared" si="55"/>
        <v/>
      </c>
      <c r="BQ10" s="19">
        <f t="shared" si="56"/>
        <v>0</v>
      </c>
      <c r="BR10" s="19" t="str">
        <f t="shared" si="57"/>
        <v/>
      </c>
      <c r="BS10" s="19">
        <f t="shared" si="58"/>
        <v>0</v>
      </c>
      <c r="BT10" s="19" t="e">
        <f t="shared" si="59"/>
        <v>#N/A</v>
      </c>
      <c r="BU10" s="19">
        <f t="shared" si="60"/>
        <v>0</v>
      </c>
      <c r="BV10" s="19" t="e">
        <f t="shared" si="61"/>
        <v>#N/A</v>
      </c>
      <c r="BW10" s="19">
        <f t="shared" si="62"/>
        <v>0</v>
      </c>
      <c r="BX10" s="19" t="str">
        <f t="shared" si="63"/>
        <v/>
      </c>
      <c r="BY10" s="19">
        <f t="shared" si="64"/>
        <v>0</v>
      </c>
      <c r="BZ10" s="19" t="str">
        <f t="shared" si="65"/>
        <v/>
      </c>
      <c r="CA10" s="19">
        <f t="shared" si="66"/>
        <v>0</v>
      </c>
      <c r="CB10" s="19" t="e">
        <f t="shared" si="67"/>
        <v>#N/A</v>
      </c>
      <c r="CC10" s="19">
        <f t="shared" si="68"/>
        <v>0</v>
      </c>
      <c r="CD10" s="19" t="str">
        <f t="shared" si="69"/>
        <v/>
      </c>
      <c r="CE10" s="19">
        <f t="shared" si="70"/>
        <v>0</v>
      </c>
      <c r="CF10" s="19" t="e">
        <f t="shared" si="71"/>
        <v>#N/A</v>
      </c>
      <c r="CG10" s="19">
        <f t="shared" si="72"/>
        <v>0</v>
      </c>
      <c r="CH10" s="19" t="e">
        <f t="shared" si="73"/>
        <v>#N/A</v>
      </c>
      <c r="CI10" s="19">
        <f t="shared" si="74"/>
        <v>0</v>
      </c>
      <c r="CJ10" s="19" t="str">
        <f t="shared" si="75"/>
        <v/>
      </c>
      <c r="CK10" s="19">
        <f t="shared" si="76"/>
        <v>0</v>
      </c>
      <c r="CL10" s="19" t="str">
        <f t="shared" si="77"/>
        <v/>
      </c>
      <c r="CM10" s="19">
        <f t="shared" si="78"/>
        <v>0</v>
      </c>
      <c r="CN10" s="19" t="e">
        <f t="shared" si="79"/>
        <v>#N/A</v>
      </c>
      <c r="CO10" s="19">
        <f t="shared" si="80"/>
        <v>0</v>
      </c>
      <c r="CP10" s="19" t="e">
        <f t="shared" si="81"/>
        <v>#N/A</v>
      </c>
      <c r="CQ10" s="19">
        <f t="shared" si="82"/>
        <v>0</v>
      </c>
      <c r="CR10" s="19" t="str">
        <f t="shared" si="83"/>
        <v/>
      </c>
      <c r="CS10" s="19">
        <f t="shared" si="84"/>
        <v>0</v>
      </c>
      <c r="CT10" s="19" t="str">
        <f t="shared" si="85"/>
        <v/>
      </c>
      <c r="CU10" s="19">
        <f t="shared" si="86"/>
        <v>0</v>
      </c>
      <c r="CV10" s="19" t="e">
        <f t="shared" si="87"/>
        <v>#N/A</v>
      </c>
      <c r="CW10" s="19">
        <f t="shared" si="88"/>
        <v>0</v>
      </c>
      <c r="CX10" s="19" t="e">
        <f t="shared" si="89"/>
        <v>#N/A</v>
      </c>
      <c r="CY10" s="19">
        <f t="shared" si="90"/>
        <v>0</v>
      </c>
      <c r="CZ10" s="19" t="str">
        <f t="shared" si="91"/>
        <v/>
      </c>
      <c r="DA10" s="19">
        <f t="shared" si="92"/>
        <v>0</v>
      </c>
      <c r="DB10" s="19" t="str">
        <f t="shared" si="93"/>
        <v/>
      </c>
      <c r="DC10" s="19">
        <f t="shared" si="94"/>
        <v>0</v>
      </c>
      <c r="DD10" s="19" t="e">
        <f t="shared" si="95"/>
        <v>#N/A</v>
      </c>
      <c r="DE10" s="19">
        <f t="shared" si="96"/>
        <v>0</v>
      </c>
      <c r="DF10" s="19" t="e">
        <f t="shared" si="97"/>
        <v>#N/A</v>
      </c>
      <c r="DG10" s="19">
        <f t="shared" si="98"/>
        <v>0</v>
      </c>
      <c r="DH10" s="19" t="str">
        <f t="shared" si="99"/>
        <v/>
      </c>
      <c r="DI10" s="19">
        <f t="shared" si="100"/>
        <v>0</v>
      </c>
      <c r="DJ10" s="19" t="str">
        <f t="shared" si="101"/>
        <v/>
      </c>
      <c r="DK10" s="19">
        <f t="shared" si="102"/>
        <v>0</v>
      </c>
      <c r="DL10" s="19" t="e">
        <f t="shared" si="103"/>
        <v>#N/A</v>
      </c>
      <c r="DM10" s="19">
        <f t="shared" si="104"/>
        <v>0</v>
      </c>
      <c r="DN10" s="19" t="e">
        <f t="shared" si="105"/>
        <v>#N/A</v>
      </c>
      <c r="DO10" s="19">
        <f t="shared" si="106"/>
        <v>0</v>
      </c>
      <c r="DP10" s="19" t="str">
        <f t="shared" si="107"/>
        <v/>
      </c>
      <c r="DQ10" s="19">
        <f t="shared" si="108"/>
        <v>0</v>
      </c>
      <c r="DR10" s="19" t="str">
        <f t="shared" si="109"/>
        <v/>
      </c>
      <c r="DS10" s="19">
        <f t="shared" si="110"/>
        <v>0</v>
      </c>
      <c r="DT10" s="19" t="e">
        <f t="shared" si="111"/>
        <v>#N/A</v>
      </c>
      <c r="DU10" s="19">
        <f t="shared" si="112"/>
        <v>0</v>
      </c>
      <c r="DV10" s="19" t="e">
        <f t="shared" si="113"/>
        <v>#N/A</v>
      </c>
      <c r="DW10" s="19">
        <f t="shared" si="114"/>
        <v>0</v>
      </c>
      <c r="DX10" s="19" t="str">
        <f t="shared" si="115"/>
        <v/>
      </c>
      <c r="DY10" s="19">
        <f t="shared" si="116"/>
        <v>0</v>
      </c>
      <c r="DZ10" s="19" t="str">
        <f t="shared" si="117"/>
        <v/>
      </c>
      <c r="EA10" s="19">
        <f t="shared" si="118"/>
        <v>0</v>
      </c>
      <c r="EB10" s="19" t="e">
        <f t="shared" si="119"/>
        <v>#N/A</v>
      </c>
      <c r="EC10" s="19">
        <f t="shared" si="120"/>
        <v>0</v>
      </c>
      <c r="ED10" s="19" t="str">
        <f t="shared" si="121"/>
        <v/>
      </c>
      <c r="EE10" s="19">
        <f t="shared" si="122"/>
        <v>0</v>
      </c>
      <c r="EF10" s="19" t="e">
        <f t="shared" si="123"/>
        <v>#N/A</v>
      </c>
      <c r="EG10" s="19">
        <f t="shared" si="124"/>
        <v>0</v>
      </c>
      <c r="EH10" s="19" t="e">
        <f t="shared" si="125"/>
        <v>#N/A</v>
      </c>
      <c r="EI10" s="19">
        <f t="shared" si="126"/>
        <v>0</v>
      </c>
      <c r="EJ10" s="19" t="str">
        <f t="shared" si="127"/>
        <v/>
      </c>
      <c r="EK10" s="19">
        <f t="shared" si="128"/>
        <v>0</v>
      </c>
      <c r="EL10" s="19" t="str">
        <f t="shared" si="129"/>
        <v/>
      </c>
      <c r="EM10" s="19">
        <f t="shared" si="130"/>
        <v>0</v>
      </c>
      <c r="EN10" s="19" t="e">
        <f t="shared" si="131"/>
        <v>#N/A</v>
      </c>
      <c r="EO10" s="19">
        <f t="shared" si="132"/>
        <v>0</v>
      </c>
      <c r="EP10" s="19" t="e">
        <f t="shared" si="133"/>
        <v>#N/A</v>
      </c>
      <c r="EQ10" s="19">
        <f t="shared" si="134"/>
        <v>0</v>
      </c>
      <c r="ER10" s="19" t="str">
        <f t="shared" si="135"/>
        <v/>
      </c>
      <c r="ES10" s="19">
        <f t="shared" si="136"/>
        <v>0</v>
      </c>
      <c r="ET10" s="19"/>
    </row>
    <row r="11" spans="2:150" x14ac:dyDescent="0.2">
      <c r="B11" s="33" t="s">
        <v>26</v>
      </c>
      <c r="C11" s="34" t="str">
        <v>Freiburg</v>
      </c>
      <c r="D11" s="34">
        <v>0</v>
      </c>
      <c r="E11" s="34">
        <v>0</v>
      </c>
      <c r="F11" s="34">
        <v>0</v>
      </c>
      <c r="G11" s="101"/>
      <c r="I11" s="33" t="s">
        <v>26</v>
      </c>
      <c r="J11" s="34" t="s">
        <v>70</v>
      </c>
      <c r="K11" s="34">
        <f t="shared" si="0"/>
        <v>0</v>
      </c>
      <c r="L11" s="34">
        <f t="shared" si="1"/>
        <v>0</v>
      </c>
      <c r="M11" s="40">
        <f t="shared" si="2"/>
        <v>0</v>
      </c>
      <c r="N11" s="19" t="str">
        <f t="shared" si="137"/>
        <v/>
      </c>
      <c r="O11" s="19">
        <f t="shared" si="3"/>
        <v>0</v>
      </c>
      <c r="P11" s="19" t="e">
        <f t="shared" si="138"/>
        <v>#N/A</v>
      </c>
      <c r="Q11" s="19">
        <f t="shared" si="4"/>
        <v>0</v>
      </c>
      <c r="R11" s="19" t="e">
        <f t="shared" si="5"/>
        <v>#N/A</v>
      </c>
      <c r="S11" s="19">
        <f t="shared" si="6"/>
        <v>0</v>
      </c>
      <c r="T11" s="19" t="str">
        <f t="shared" si="7"/>
        <v/>
      </c>
      <c r="U11" s="19">
        <f t="shared" si="8"/>
        <v>0</v>
      </c>
      <c r="V11" s="19" t="str">
        <f t="shared" si="9"/>
        <v/>
      </c>
      <c r="W11" s="19">
        <f t="shared" si="10"/>
        <v>0</v>
      </c>
      <c r="X11" s="19" t="e">
        <f t="shared" si="11"/>
        <v>#N/A</v>
      </c>
      <c r="Y11" s="19">
        <f t="shared" si="12"/>
        <v>0</v>
      </c>
      <c r="Z11" s="19" t="e">
        <f t="shared" si="13"/>
        <v>#N/A</v>
      </c>
      <c r="AA11" s="19">
        <f t="shared" si="14"/>
        <v>0</v>
      </c>
      <c r="AB11" s="19" t="str">
        <f t="shared" si="15"/>
        <v/>
      </c>
      <c r="AC11" s="19">
        <f t="shared" si="16"/>
        <v>0</v>
      </c>
      <c r="AD11" s="19" t="str">
        <f t="shared" si="17"/>
        <v/>
      </c>
      <c r="AE11" s="19">
        <f t="shared" si="18"/>
        <v>0</v>
      </c>
      <c r="AF11" s="19" t="e">
        <f t="shared" si="19"/>
        <v>#N/A</v>
      </c>
      <c r="AG11" s="19">
        <f t="shared" si="20"/>
        <v>0</v>
      </c>
      <c r="AH11" s="19" t="e">
        <f t="shared" si="21"/>
        <v>#N/A</v>
      </c>
      <c r="AI11" s="19">
        <f t="shared" si="22"/>
        <v>0</v>
      </c>
      <c r="AJ11" s="19" t="str">
        <f t="shared" si="23"/>
        <v/>
      </c>
      <c r="AK11" s="19">
        <f t="shared" si="24"/>
        <v>0</v>
      </c>
      <c r="AL11" s="19" t="str">
        <f t="shared" si="25"/>
        <v/>
      </c>
      <c r="AM11" s="19">
        <f t="shared" si="26"/>
        <v>0</v>
      </c>
      <c r="AN11" s="19" t="e">
        <f t="shared" si="27"/>
        <v>#N/A</v>
      </c>
      <c r="AO11" s="19">
        <f t="shared" si="28"/>
        <v>0</v>
      </c>
      <c r="AP11" s="19" t="e">
        <f t="shared" si="29"/>
        <v>#N/A</v>
      </c>
      <c r="AQ11" s="19">
        <f t="shared" si="30"/>
        <v>0</v>
      </c>
      <c r="AR11" s="19" t="str">
        <f t="shared" si="31"/>
        <v/>
      </c>
      <c r="AS11" s="19">
        <f t="shared" si="32"/>
        <v>0</v>
      </c>
      <c r="AT11" s="19" t="str">
        <f t="shared" si="33"/>
        <v/>
      </c>
      <c r="AU11" s="19">
        <f t="shared" si="34"/>
        <v>0</v>
      </c>
      <c r="AV11" s="19" t="e">
        <f t="shared" si="35"/>
        <v>#N/A</v>
      </c>
      <c r="AW11" s="19">
        <f t="shared" si="36"/>
        <v>0</v>
      </c>
      <c r="AX11" s="19" t="e">
        <f t="shared" si="37"/>
        <v>#N/A</v>
      </c>
      <c r="AY11" s="19">
        <f t="shared" si="38"/>
        <v>0</v>
      </c>
      <c r="AZ11" s="19" t="str">
        <f t="shared" si="39"/>
        <v/>
      </c>
      <c r="BA11" s="19">
        <f t="shared" si="40"/>
        <v>0</v>
      </c>
      <c r="BB11" s="19" t="str">
        <f t="shared" si="41"/>
        <v/>
      </c>
      <c r="BC11" s="19">
        <f t="shared" si="42"/>
        <v>0</v>
      </c>
      <c r="BD11" s="19" t="e">
        <f t="shared" si="43"/>
        <v>#N/A</v>
      </c>
      <c r="BE11" s="19">
        <f t="shared" si="44"/>
        <v>0</v>
      </c>
      <c r="BF11" s="19" t="str">
        <f t="shared" si="45"/>
        <v/>
      </c>
      <c r="BG11" s="19">
        <f t="shared" si="46"/>
        <v>0</v>
      </c>
      <c r="BH11" s="19" t="e">
        <f t="shared" si="47"/>
        <v>#N/A</v>
      </c>
      <c r="BI11" s="19">
        <f t="shared" si="48"/>
        <v>0</v>
      </c>
      <c r="BJ11" s="19" t="e">
        <f t="shared" si="49"/>
        <v>#N/A</v>
      </c>
      <c r="BK11" s="19">
        <f t="shared" si="50"/>
        <v>0</v>
      </c>
      <c r="BL11" s="19" t="str">
        <f t="shared" si="51"/>
        <v/>
      </c>
      <c r="BM11" s="19">
        <f t="shared" si="52"/>
        <v>0</v>
      </c>
      <c r="BN11" s="19" t="str">
        <f t="shared" si="53"/>
        <v/>
      </c>
      <c r="BO11" s="19">
        <f t="shared" si="54"/>
        <v>0</v>
      </c>
      <c r="BP11" s="19" t="e">
        <f t="shared" si="55"/>
        <v>#N/A</v>
      </c>
      <c r="BQ11" s="19">
        <f t="shared" si="56"/>
        <v>0</v>
      </c>
      <c r="BR11" s="19" t="e">
        <f t="shared" si="57"/>
        <v>#N/A</v>
      </c>
      <c r="BS11" s="19">
        <f t="shared" si="58"/>
        <v>0</v>
      </c>
      <c r="BT11" s="19" t="str">
        <f t="shared" si="59"/>
        <v/>
      </c>
      <c r="BU11" s="19">
        <f t="shared" si="60"/>
        <v>0</v>
      </c>
      <c r="BV11" s="19" t="str">
        <f t="shared" si="61"/>
        <v/>
      </c>
      <c r="BW11" s="19">
        <f t="shared" si="62"/>
        <v>0</v>
      </c>
      <c r="BX11" s="19" t="e">
        <f t="shared" si="63"/>
        <v>#N/A</v>
      </c>
      <c r="BY11" s="19">
        <f t="shared" si="64"/>
        <v>0</v>
      </c>
      <c r="BZ11" s="19" t="e">
        <f t="shared" si="65"/>
        <v>#N/A</v>
      </c>
      <c r="CA11" s="19">
        <f t="shared" si="66"/>
        <v>0</v>
      </c>
      <c r="CB11" s="19" t="str">
        <f t="shared" si="67"/>
        <v/>
      </c>
      <c r="CC11" s="19">
        <f t="shared" si="68"/>
        <v>0</v>
      </c>
      <c r="CD11" s="19" t="e">
        <f t="shared" si="69"/>
        <v>#N/A</v>
      </c>
      <c r="CE11" s="19">
        <f t="shared" si="70"/>
        <v>0</v>
      </c>
      <c r="CF11" s="19" t="str">
        <f t="shared" si="71"/>
        <v/>
      </c>
      <c r="CG11" s="19">
        <f t="shared" si="72"/>
        <v>0</v>
      </c>
      <c r="CH11" s="19" t="str">
        <f t="shared" si="73"/>
        <v/>
      </c>
      <c r="CI11" s="19">
        <f t="shared" si="74"/>
        <v>0</v>
      </c>
      <c r="CJ11" s="19" t="e">
        <f t="shared" si="75"/>
        <v>#N/A</v>
      </c>
      <c r="CK11" s="19">
        <f t="shared" si="76"/>
        <v>0</v>
      </c>
      <c r="CL11" s="19" t="e">
        <f t="shared" si="77"/>
        <v>#N/A</v>
      </c>
      <c r="CM11" s="19">
        <f t="shared" si="78"/>
        <v>0</v>
      </c>
      <c r="CN11" s="19" t="str">
        <f t="shared" si="79"/>
        <v/>
      </c>
      <c r="CO11" s="19">
        <f t="shared" si="80"/>
        <v>0</v>
      </c>
      <c r="CP11" s="19" t="str">
        <f t="shared" si="81"/>
        <v/>
      </c>
      <c r="CQ11" s="19">
        <f t="shared" si="82"/>
        <v>0</v>
      </c>
      <c r="CR11" s="19" t="e">
        <f t="shared" si="83"/>
        <v>#N/A</v>
      </c>
      <c r="CS11" s="19">
        <f t="shared" si="84"/>
        <v>0</v>
      </c>
      <c r="CT11" s="19" t="e">
        <f t="shared" si="85"/>
        <v>#N/A</v>
      </c>
      <c r="CU11" s="19">
        <f t="shared" si="86"/>
        <v>0</v>
      </c>
      <c r="CV11" s="19" t="str">
        <f t="shared" si="87"/>
        <v/>
      </c>
      <c r="CW11" s="19">
        <f t="shared" si="88"/>
        <v>0</v>
      </c>
      <c r="CX11" s="19" t="str">
        <f t="shared" si="89"/>
        <v/>
      </c>
      <c r="CY11" s="19">
        <f t="shared" si="90"/>
        <v>0</v>
      </c>
      <c r="CZ11" s="19" t="e">
        <f t="shared" si="91"/>
        <v>#N/A</v>
      </c>
      <c r="DA11" s="19">
        <f t="shared" si="92"/>
        <v>0</v>
      </c>
      <c r="DB11" s="19" t="e">
        <f t="shared" si="93"/>
        <v>#N/A</v>
      </c>
      <c r="DC11" s="19">
        <f t="shared" si="94"/>
        <v>0</v>
      </c>
      <c r="DD11" s="19" t="str">
        <f t="shared" si="95"/>
        <v/>
      </c>
      <c r="DE11" s="19">
        <f t="shared" si="96"/>
        <v>0</v>
      </c>
      <c r="DF11" s="19" t="str">
        <f t="shared" si="97"/>
        <v/>
      </c>
      <c r="DG11" s="19">
        <f t="shared" si="98"/>
        <v>0</v>
      </c>
      <c r="DH11" s="19" t="e">
        <f t="shared" si="99"/>
        <v>#N/A</v>
      </c>
      <c r="DI11" s="19">
        <f t="shared" si="100"/>
        <v>0</v>
      </c>
      <c r="DJ11" s="19" t="e">
        <f t="shared" si="101"/>
        <v>#N/A</v>
      </c>
      <c r="DK11" s="19">
        <f t="shared" si="102"/>
        <v>0</v>
      </c>
      <c r="DL11" s="19" t="str">
        <f t="shared" si="103"/>
        <v/>
      </c>
      <c r="DM11" s="19">
        <f t="shared" si="104"/>
        <v>0</v>
      </c>
      <c r="DN11" s="19" t="str">
        <f t="shared" si="105"/>
        <v/>
      </c>
      <c r="DO11" s="19">
        <f t="shared" si="106"/>
        <v>0</v>
      </c>
      <c r="DP11" s="19" t="e">
        <f t="shared" si="107"/>
        <v>#N/A</v>
      </c>
      <c r="DQ11" s="19">
        <f t="shared" si="108"/>
        <v>0</v>
      </c>
      <c r="DR11" s="19" t="e">
        <f t="shared" si="109"/>
        <v>#N/A</v>
      </c>
      <c r="DS11" s="19">
        <f t="shared" si="110"/>
        <v>0</v>
      </c>
      <c r="DT11" s="19" t="str">
        <f t="shared" si="111"/>
        <v/>
      </c>
      <c r="DU11" s="19">
        <f t="shared" si="112"/>
        <v>0</v>
      </c>
      <c r="DV11" s="19" t="e">
        <f t="shared" si="113"/>
        <v>#N/A</v>
      </c>
      <c r="DW11" s="19">
        <f t="shared" si="114"/>
        <v>0</v>
      </c>
      <c r="DX11" s="19" t="str">
        <f t="shared" si="115"/>
        <v/>
      </c>
      <c r="DY11" s="19">
        <f t="shared" si="116"/>
        <v>0</v>
      </c>
      <c r="DZ11" s="19" t="str">
        <f t="shared" si="117"/>
        <v/>
      </c>
      <c r="EA11" s="19">
        <f t="shared" si="118"/>
        <v>0</v>
      </c>
      <c r="EB11" s="19" t="e">
        <f t="shared" si="119"/>
        <v>#N/A</v>
      </c>
      <c r="EC11" s="19">
        <f t="shared" si="120"/>
        <v>0</v>
      </c>
      <c r="ED11" s="19" t="e">
        <f t="shared" si="121"/>
        <v>#N/A</v>
      </c>
      <c r="EE11" s="19">
        <f t="shared" si="122"/>
        <v>0</v>
      </c>
      <c r="EF11" s="19" t="str">
        <f t="shared" si="123"/>
        <v/>
      </c>
      <c r="EG11" s="19">
        <f t="shared" si="124"/>
        <v>0</v>
      </c>
      <c r="EH11" s="19" t="str">
        <f t="shared" si="125"/>
        <v/>
      </c>
      <c r="EI11" s="19">
        <f t="shared" si="126"/>
        <v>0</v>
      </c>
      <c r="EJ11" s="19" t="e">
        <f t="shared" si="127"/>
        <v>#N/A</v>
      </c>
      <c r="EK11" s="19">
        <f t="shared" si="128"/>
        <v>0</v>
      </c>
      <c r="EL11" s="19" t="e">
        <f t="shared" si="129"/>
        <v>#N/A</v>
      </c>
      <c r="EM11" s="19">
        <f t="shared" si="130"/>
        <v>0</v>
      </c>
      <c r="EN11" s="19" t="str">
        <f t="shared" si="131"/>
        <v/>
      </c>
      <c r="EO11" s="19">
        <f t="shared" si="132"/>
        <v>0</v>
      </c>
      <c r="EP11" s="19" t="str">
        <f t="shared" si="133"/>
        <v/>
      </c>
      <c r="EQ11" s="19">
        <f t="shared" si="134"/>
        <v>0</v>
      </c>
      <c r="ER11" s="19" t="e">
        <f t="shared" si="135"/>
        <v>#N/A</v>
      </c>
      <c r="ES11" s="19">
        <f t="shared" si="136"/>
        <v>0</v>
      </c>
      <c r="ET11" s="19"/>
    </row>
    <row r="12" spans="2:150" x14ac:dyDescent="0.2">
      <c r="B12" s="33" t="s">
        <v>27</v>
      </c>
      <c r="C12" s="34" t="str">
        <v>Hamburg</v>
      </c>
      <c r="D12" s="34">
        <v>0</v>
      </c>
      <c r="E12" s="34">
        <v>0</v>
      </c>
      <c r="F12" s="34">
        <v>0</v>
      </c>
      <c r="G12" s="101"/>
      <c r="I12" s="33" t="s">
        <v>27</v>
      </c>
      <c r="J12" s="99" t="s">
        <v>86</v>
      </c>
      <c r="K12" s="34">
        <f t="shared" si="0"/>
        <v>0</v>
      </c>
      <c r="L12" s="34">
        <f t="shared" si="1"/>
        <v>0</v>
      </c>
      <c r="M12" s="40">
        <f t="shared" si="2"/>
        <v>0</v>
      </c>
      <c r="N12" s="19" t="e">
        <f t="shared" si="137"/>
        <v>#N/A</v>
      </c>
      <c r="O12" s="19">
        <f t="shared" si="3"/>
        <v>0</v>
      </c>
      <c r="P12" s="19" t="str">
        <f t="shared" si="138"/>
        <v/>
      </c>
      <c r="Q12" s="19">
        <f t="shared" si="4"/>
        <v>0</v>
      </c>
      <c r="R12" s="19" t="str">
        <f t="shared" si="5"/>
        <v/>
      </c>
      <c r="S12" s="19">
        <f t="shared" si="6"/>
        <v>0</v>
      </c>
      <c r="T12" s="19" t="e">
        <f t="shared" si="7"/>
        <v>#N/A</v>
      </c>
      <c r="U12" s="19">
        <f t="shared" si="8"/>
        <v>0</v>
      </c>
      <c r="V12" s="19" t="e">
        <f t="shared" si="9"/>
        <v>#N/A</v>
      </c>
      <c r="W12" s="19">
        <f t="shared" si="10"/>
        <v>0</v>
      </c>
      <c r="X12" s="19" t="str">
        <f t="shared" si="11"/>
        <v/>
      </c>
      <c r="Y12" s="19">
        <f t="shared" si="12"/>
        <v>0</v>
      </c>
      <c r="Z12" s="19" t="str">
        <f t="shared" si="13"/>
        <v/>
      </c>
      <c r="AA12" s="19">
        <f t="shared" si="14"/>
        <v>0</v>
      </c>
      <c r="AB12" s="19" t="e">
        <f t="shared" si="15"/>
        <v>#N/A</v>
      </c>
      <c r="AC12" s="19">
        <f t="shared" si="16"/>
        <v>0</v>
      </c>
      <c r="AD12" s="19" t="e">
        <f t="shared" si="17"/>
        <v>#N/A</v>
      </c>
      <c r="AE12" s="19">
        <f t="shared" si="18"/>
        <v>0</v>
      </c>
      <c r="AF12" s="19" t="str">
        <f t="shared" si="19"/>
        <v/>
      </c>
      <c r="AG12" s="19">
        <f t="shared" si="20"/>
        <v>0</v>
      </c>
      <c r="AH12" s="19" t="str">
        <f t="shared" si="21"/>
        <v/>
      </c>
      <c r="AI12" s="19">
        <f t="shared" si="22"/>
        <v>0</v>
      </c>
      <c r="AJ12" s="19" t="e">
        <f t="shared" si="23"/>
        <v>#N/A</v>
      </c>
      <c r="AK12" s="19">
        <f t="shared" si="24"/>
        <v>0</v>
      </c>
      <c r="AL12" s="19" t="e">
        <f t="shared" si="25"/>
        <v>#N/A</v>
      </c>
      <c r="AM12" s="19">
        <f t="shared" si="26"/>
        <v>0</v>
      </c>
      <c r="AN12" s="19" t="str">
        <f t="shared" si="27"/>
        <v/>
      </c>
      <c r="AO12" s="19">
        <f t="shared" si="28"/>
        <v>0</v>
      </c>
      <c r="AP12" s="19" t="e">
        <f t="shared" si="29"/>
        <v>#N/A</v>
      </c>
      <c r="AQ12" s="19">
        <f t="shared" si="30"/>
        <v>0</v>
      </c>
      <c r="AR12" s="19" t="str">
        <f t="shared" si="31"/>
        <v/>
      </c>
      <c r="AS12" s="19">
        <f t="shared" si="32"/>
        <v>0</v>
      </c>
      <c r="AT12" s="19" t="str">
        <f t="shared" si="33"/>
        <v/>
      </c>
      <c r="AU12" s="19">
        <f t="shared" si="34"/>
        <v>0</v>
      </c>
      <c r="AV12" s="19" t="e">
        <f t="shared" si="35"/>
        <v>#N/A</v>
      </c>
      <c r="AW12" s="19">
        <f t="shared" si="36"/>
        <v>0</v>
      </c>
      <c r="AX12" s="19" t="e">
        <f t="shared" si="37"/>
        <v>#N/A</v>
      </c>
      <c r="AY12" s="19">
        <f t="shared" si="38"/>
        <v>0</v>
      </c>
      <c r="AZ12" s="19" t="str">
        <f t="shared" si="39"/>
        <v/>
      </c>
      <c r="BA12" s="19">
        <f t="shared" si="40"/>
        <v>0</v>
      </c>
      <c r="BB12" s="19" t="str">
        <f t="shared" si="41"/>
        <v/>
      </c>
      <c r="BC12" s="19">
        <f t="shared" si="42"/>
        <v>0</v>
      </c>
      <c r="BD12" s="19" t="e">
        <f t="shared" si="43"/>
        <v>#N/A</v>
      </c>
      <c r="BE12" s="19">
        <f t="shared" si="44"/>
        <v>0</v>
      </c>
      <c r="BF12" s="19" t="e">
        <f t="shared" si="45"/>
        <v>#N/A</v>
      </c>
      <c r="BG12" s="19">
        <f t="shared" si="46"/>
        <v>0</v>
      </c>
      <c r="BH12" s="19" t="str">
        <f t="shared" si="47"/>
        <v/>
      </c>
      <c r="BI12" s="19">
        <f t="shared" si="48"/>
        <v>0</v>
      </c>
      <c r="BJ12" s="19" t="str">
        <f t="shared" si="49"/>
        <v/>
      </c>
      <c r="BK12" s="19">
        <f t="shared" si="50"/>
        <v>0</v>
      </c>
      <c r="BL12" s="19" t="e">
        <f t="shared" si="51"/>
        <v>#N/A</v>
      </c>
      <c r="BM12" s="19">
        <f t="shared" si="52"/>
        <v>0</v>
      </c>
      <c r="BN12" s="19" t="e">
        <f t="shared" si="53"/>
        <v>#N/A</v>
      </c>
      <c r="BO12" s="19">
        <f t="shared" si="54"/>
        <v>0</v>
      </c>
      <c r="BP12" s="19" t="str">
        <f t="shared" si="55"/>
        <v/>
      </c>
      <c r="BQ12" s="19">
        <f t="shared" si="56"/>
        <v>0</v>
      </c>
      <c r="BR12" s="19" t="str">
        <f t="shared" si="57"/>
        <v/>
      </c>
      <c r="BS12" s="19">
        <f t="shared" si="58"/>
        <v>0</v>
      </c>
      <c r="BT12" s="19" t="e">
        <f t="shared" si="59"/>
        <v>#N/A</v>
      </c>
      <c r="BU12" s="19">
        <f t="shared" si="60"/>
        <v>0</v>
      </c>
      <c r="BV12" s="19" t="e">
        <f t="shared" si="61"/>
        <v>#N/A</v>
      </c>
      <c r="BW12" s="19">
        <f t="shared" si="62"/>
        <v>0</v>
      </c>
      <c r="BX12" s="19" t="str">
        <f t="shared" si="63"/>
        <v/>
      </c>
      <c r="BY12" s="19">
        <f t="shared" si="64"/>
        <v>0</v>
      </c>
      <c r="BZ12" s="19" t="str">
        <f t="shared" si="65"/>
        <v/>
      </c>
      <c r="CA12" s="19">
        <f t="shared" si="66"/>
        <v>0</v>
      </c>
      <c r="CB12" s="19" t="e">
        <f t="shared" si="67"/>
        <v>#N/A</v>
      </c>
      <c r="CC12" s="19">
        <f t="shared" si="68"/>
        <v>0</v>
      </c>
      <c r="CD12" s="19" t="str">
        <f t="shared" si="69"/>
        <v/>
      </c>
      <c r="CE12" s="19">
        <f t="shared" si="70"/>
        <v>0</v>
      </c>
      <c r="CF12" s="19" t="e">
        <f t="shared" si="71"/>
        <v>#N/A</v>
      </c>
      <c r="CG12" s="19">
        <f t="shared" si="72"/>
        <v>0</v>
      </c>
      <c r="CH12" s="19" t="e">
        <f t="shared" si="73"/>
        <v>#N/A</v>
      </c>
      <c r="CI12" s="19">
        <f t="shared" si="74"/>
        <v>0</v>
      </c>
      <c r="CJ12" s="19" t="str">
        <f t="shared" si="75"/>
        <v/>
      </c>
      <c r="CK12" s="19">
        <f t="shared" si="76"/>
        <v>0</v>
      </c>
      <c r="CL12" s="19" t="str">
        <f t="shared" si="77"/>
        <v/>
      </c>
      <c r="CM12" s="19">
        <f t="shared" si="78"/>
        <v>0</v>
      </c>
      <c r="CN12" s="19" t="e">
        <f t="shared" si="79"/>
        <v>#N/A</v>
      </c>
      <c r="CO12" s="19">
        <f t="shared" si="80"/>
        <v>0</v>
      </c>
      <c r="CP12" s="19" t="e">
        <f t="shared" si="81"/>
        <v>#N/A</v>
      </c>
      <c r="CQ12" s="19">
        <f t="shared" si="82"/>
        <v>0</v>
      </c>
      <c r="CR12" s="19" t="str">
        <f t="shared" si="83"/>
        <v/>
      </c>
      <c r="CS12" s="19">
        <f t="shared" si="84"/>
        <v>0</v>
      </c>
      <c r="CT12" s="19" t="str">
        <f t="shared" si="85"/>
        <v/>
      </c>
      <c r="CU12" s="19">
        <f t="shared" si="86"/>
        <v>0</v>
      </c>
      <c r="CV12" s="19" t="e">
        <f t="shared" si="87"/>
        <v>#N/A</v>
      </c>
      <c r="CW12" s="19">
        <f t="shared" si="88"/>
        <v>0</v>
      </c>
      <c r="CX12" s="19" t="e">
        <f t="shared" si="89"/>
        <v>#N/A</v>
      </c>
      <c r="CY12" s="19">
        <f t="shared" si="90"/>
        <v>0</v>
      </c>
      <c r="CZ12" s="19" t="str">
        <f t="shared" si="91"/>
        <v/>
      </c>
      <c r="DA12" s="19">
        <f t="shared" si="92"/>
        <v>0</v>
      </c>
      <c r="DB12" s="19" t="str">
        <f t="shared" si="93"/>
        <v/>
      </c>
      <c r="DC12" s="19">
        <f t="shared" si="94"/>
        <v>0</v>
      </c>
      <c r="DD12" s="19" t="e">
        <f t="shared" si="95"/>
        <v>#N/A</v>
      </c>
      <c r="DE12" s="19">
        <f t="shared" si="96"/>
        <v>0</v>
      </c>
      <c r="DF12" s="19" t="str">
        <f t="shared" si="97"/>
        <v/>
      </c>
      <c r="DG12" s="19">
        <f t="shared" si="98"/>
        <v>0</v>
      </c>
      <c r="DH12" s="19" t="e">
        <f t="shared" si="99"/>
        <v>#N/A</v>
      </c>
      <c r="DI12" s="19">
        <f t="shared" si="100"/>
        <v>0</v>
      </c>
      <c r="DJ12" s="19" t="e">
        <f t="shared" si="101"/>
        <v>#N/A</v>
      </c>
      <c r="DK12" s="19">
        <f t="shared" si="102"/>
        <v>0</v>
      </c>
      <c r="DL12" s="19" t="str">
        <f t="shared" si="103"/>
        <v/>
      </c>
      <c r="DM12" s="19">
        <f t="shared" si="104"/>
        <v>0</v>
      </c>
      <c r="DN12" s="19" t="str">
        <f t="shared" si="105"/>
        <v/>
      </c>
      <c r="DO12" s="19">
        <f t="shared" si="106"/>
        <v>0</v>
      </c>
      <c r="DP12" s="19" t="e">
        <f t="shared" si="107"/>
        <v>#N/A</v>
      </c>
      <c r="DQ12" s="19">
        <f t="shared" si="108"/>
        <v>0</v>
      </c>
      <c r="DR12" s="19" t="e">
        <f t="shared" si="109"/>
        <v>#N/A</v>
      </c>
      <c r="DS12" s="19">
        <f t="shared" si="110"/>
        <v>0</v>
      </c>
      <c r="DT12" s="19" t="str">
        <f t="shared" si="111"/>
        <v/>
      </c>
      <c r="DU12" s="19">
        <f t="shared" si="112"/>
        <v>0</v>
      </c>
      <c r="DV12" s="19" t="str">
        <f t="shared" si="113"/>
        <v/>
      </c>
      <c r="DW12" s="19">
        <f t="shared" si="114"/>
        <v>0</v>
      </c>
      <c r="DX12" s="19" t="e">
        <f t="shared" si="115"/>
        <v>#N/A</v>
      </c>
      <c r="DY12" s="19">
        <f t="shared" si="116"/>
        <v>0</v>
      </c>
      <c r="DZ12" s="19" t="e">
        <f t="shared" si="117"/>
        <v>#N/A</v>
      </c>
      <c r="EA12" s="19">
        <f t="shared" si="118"/>
        <v>0</v>
      </c>
      <c r="EB12" s="19" t="str">
        <f t="shared" si="119"/>
        <v/>
      </c>
      <c r="EC12" s="19">
        <f t="shared" si="120"/>
        <v>0</v>
      </c>
      <c r="ED12" s="19" t="str">
        <f t="shared" si="121"/>
        <v/>
      </c>
      <c r="EE12" s="19">
        <f t="shared" si="122"/>
        <v>0</v>
      </c>
      <c r="EF12" s="19" t="e">
        <f t="shared" si="123"/>
        <v>#N/A</v>
      </c>
      <c r="EG12" s="19">
        <f t="shared" si="124"/>
        <v>0</v>
      </c>
      <c r="EH12" s="19" t="e">
        <f t="shared" si="125"/>
        <v>#N/A</v>
      </c>
      <c r="EI12" s="19">
        <f t="shared" si="126"/>
        <v>0</v>
      </c>
      <c r="EJ12" s="19" t="str">
        <f t="shared" si="127"/>
        <v/>
      </c>
      <c r="EK12" s="19">
        <f t="shared" si="128"/>
        <v>0</v>
      </c>
      <c r="EL12" s="19" t="str">
        <f t="shared" si="129"/>
        <v/>
      </c>
      <c r="EM12" s="19">
        <f t="shared" si="130"/>
        <v>0</v>
      </c>
      <c r="EN12" s="19" t="e">
        <f t="shared" si="131"/>
        <v>#N/A</v>
      </c>
      <c r="EO12" s="19">
        <f t="shared" si="132"/>
        <v>0</v>
      </c>
      <c r="EP12" s="19" t="e">
        <f t="shared" si="133"/>
        <v>#N/A</v>
      </c>
      <c r="EQ12" s="19">
        <f t="shared" si="134"/>
        <v>0</v>
      </c>
      <c r="ER12" s="19" t="str">
        <f t="shared" si="135"/>
        <v/>
      </c>
      <c r="ES12" s="19">
        <f t="shared" si="136"/>
        <v>0</v>
      </c>
      <c r="ET12" s="19"/>
    </row>
    <row r="13" spans="2:150" x14ac:dyDescent="0.2">
      <c r="B13" s="33" t="s">
        <v>28</v>
      </c>
      <c r="C13" s="34" t="str">
        <v>Hoffenheim</v>
      </c>
      <c r="D13" s="34">
        <v>0</v>
      </c>
      <c r="E13" s="34">
        <v>0</v>
      </c>
      <c r="F13" s="34">
        <v>0</v>
      </c>
      <c r="G13" s="101"/>
      <c r="I13" s="33" t="s">
        <v>28</v>
      </c>
      <c r="J13" s="99" t="s">
        <v>64</v>
      </c>
      <c r="K13" s="34">
        <f t="shared" si="0"/>
        <v>0</v>
      </c>
      <c r="L13" s="34">
        <f t="shared" si="1"/>
        <v>0</v>
      </c>
      <c r="M13" s="40">
        <f t="shared" si="2"/>
        <v>0</v>
      </c>
      <c r="N13" s="19" t="e">
        <f t="shared" si="137"/>
        <v>#N/A</v>
      </c>
      <c r="O13" s="19">
        <f t="shared" si="3"/>
        <v>0</v>
      </c>
      <c r="P13" s="19" t="str">
        <f t="shared" si="138"/>
        <v/>
      </c>
      <c r="Q13" s="19">
        <f t="shared" si="4"/>
        <v>0</v>
      </c>
      <c r="R13" s="19" t="str">
        <f t="shared" si="5"/>
        <v/>
      </c>
      <c r="S13" s="19">
        <f t="shared" si="6"/>
        <v>0</v>
      </c>
      <c r="T13" s="19" t="e">
        <f t="shared" si="7"/>
        <v>#N/A</v>
      </c>
      <c r="U13" s="19">
        <f t="shared" si="8"/>
        <v>0</v>
      </c>
      <c r="V13" s="19" t="str">
        <f t="shared" si="9"/>
        <v/>
      </c>
      <c r="W13" s="19">
        <f t="shared" si="10"/>
        <v>0</v>
      </c>
      <c r="X13" s="19" t="e">
        <f t="shared" si="11"/>
        <v>#N/A</v>
      </c>
      <c r="Y13" s="19">
        <f t="shared" si="12"/>
        <v>0</v>
      </c>
      <c r="Z13" s="19" t="e">
        <f t="shared" si="13"/>
        <v>#N/A</v>
      </c>
      <c r="AA13" s="19">
        <f t="shared" si="14"/>
        <v>0</v>
      </c>
      <c r="AB13" s="19" t="str">
        <f t="shared" si="15"/>
        <v/>
      </c>
      <c r="AC13" s="19">
        <f t="shared" si="16"/>
        <v>0</v>
      </c>
      <c r="AD13" s="19" t="str">
        <f t="shared" si="17"/>
        <v/>
      </c>
      <c r="AE13" s="19">
        <f t="shared" si="18"/>
        <v>0</v>
      </c>
      <c r="AF13" s="19" t="e">
        <f t="shared" si="19"/>
        <v>#N/A</v>
      </c>
      <c r="AG13" s="19">
        <f t="shared" si="20"/>
        <v>0</v>
      </c>
      <c r="AH13" s="19" t="e">
        <f t="shared" si="21"/>
        <v>#N/A</v>
      </c>
      <c r="AI13" s="19">
        <f t="shared" si="22"/>
        <v>0</v>
      </c>
      <c r="AJ13" s="19" t="str">
        <f t="shared" si="23"/>
        <v/>
      </c>
      <c r="AK13" s="19">
        <f t="shared" si="24"/>
        <v>0</v>
      </c>
      <c r="AL13" s="19" t="str">
        <f t="shared" si="25"/>
        <v/>
      </c>
      <c r="AM13" s="19">
        <f t="shared" si="26"/>
        <v>0</v>
      </c>
      <c r="AN13" s="19" t="e">
        <f t="shared" si="27"/>
        <v>#N/A</v>
      </c>
      <c r="AO13" s="19">
        <f t="shared" si="28"/>
        <v>0</v>
      </c>
      <c r="AP13" s="19" t="e">
        <f t="shared" si="29"/>
        <v>#N/A</v>
      </c>
      <c r="AQ13" s="19">
        <f t="shared" si="30"/>
        <v>0</v>
      </c>
      <c r="AR13" s="19" t="str">
        <f t="shared" si="31"/>
        <v/>
      </c>
      <c r="AS13" s="19">
        <f t="shared" si="32"/>
        <v>0</v>
      </c>
      <c r="AT13" s="19" t="str">
        <f t="shared" si="33"/>
        <v/>
      </c>
      <c r="AU13" s="19">
        <f t="shared" si="34"/>
        <v>0</v>
      </c>
      <c r="AV13" s="19" t="e">
        <f t="shared" si="35"/>
        <v>#N/A</v>
      </c>
      <c r="AW13" s="19">
        <f t="shared" si="36"/>
        <v>0</v>
      </c>
      <c r="AX13" s="19" t="e">
        <f t="shared" si="37"/>
        <v>#N/A</v>
      </c>
      <c r="AY13" s="19">
        <f t="shared" si="38"/>
        <v>0</v>
      </c>
      <c r="AZ13" s="19" t="str">
        <f t="shared" si="39"/>
        <v/>
      </c>
      <c r="BA13" s="19">
        <f t="shared" si="40"/>
        <v>0</v>
      </c>
      <c r="BB13" s="19" t="str">
        <f t="shared" si="41"/>
        <v/>
      </c>
      <c r="BC13" s="19">
        <f t="shared" si="42"/>
        <v>0</v>
      </c>
      <c r="BD13" s="19" t="e">
        <f t="shared" si="43"/>
        <v>#N/A</v>
      </c>
      <c r="BE13" s="19">
        <f t="shared" si="44"/>
        <v>0</v>
      </c>
      <c r="BF13" s="19" t="e">
        <f t="shared" si="45"/>
        <v>#N/A</v>
      </c>
      <c r="BG13" s="19">
        <f t="shared" si="46"/>
        <v>0</v>
      </c>
      <c r="BH13" s="19" t="str">
        <f t="shared" si="47"/>
        <v/>
      </c>
      <c r="BI13" s="19">
        <f t="shared" si="48"/>
        <v>0</v>
      </c>
      <c r="BJ13" s="19" t="str">
        <f t="shared" si="49"/>
        <v/>
      </c>
      <c r="BK13" s="19">
        <f t="shared" si="50"/>
        <v>0</v>
      </c>
      <c r="BL13" s="19" t="e">
        <f t="shared" si="51"/>
        <v>#N/A</v>
      </c>
      <c r="BM13" s="19">
        <f t="shared" si="52"/>
        <v>0</v>
      </c>
      <c r="BN13" s="19" t="e">
        <f t="shared" si="53"/>
        <v>#N/A</v>
      </c>
      <c r="BO13" s="19">
        <f t="shared" si="54"/>
        <v>0</v>
      </c>
      <c r="BP13" s="19" t="str">
        <f t="shared" si="55"/>
        <v/>
      </c>
      <c r="BQ13" s="19">
        <f t="shared" si="56"/>
        <v>0</v>
      </c>
      <c r="BR13" s="19" t="str">
        <f t="shared" si="57"/>
        <v/>
      </c>
      <c r="BS13" s="19">
        <f t="shared" si="58"/>
        <v>0</v>
      </c>
      <c r="BT13" s="19" t="e">
        <f t="shared" si="59"/>
        <v>#N/A</v>
      </c>
      <c r="BU13" s="19">
        <f t="shared" si="60"/>
        <v>0</v>
      </c>
      <c r="BV13" s="19" t="e">
        <f t="shared" si="61"/>
        <v>#N/A</v>
      </c>
      <c r="BW13" s="19">
        <f t="shared" si="62"/>
        <v>0</v>
      </c>
      <c r="BX13" s="19" t="str">
        <f t="shared" si="63"/>
        <v/>
      </c>
      <c r="BY13" s="19">
        <f t="shared" si="64"/>
        <v>0</v>
      </c>
      <c r="BZ13" s="19" t="str">
        <f t="shared" si="65"/>
        <v/>
      </c>
      <c r="CA13" s="19">
        <f t="shared" si="66"/>
        <v>0</v>
      </c>
      <c r="CB13" s="19" t="e">
        <f t="shared" si="67"/>
        <v>#N/A</v>
      </c>
      <c r="CC13" s="19">
        <f t="shared" si="68"/>
        <v>0</v>
      </c>
      <c r="CD13" s="19" t="str">
        <f t="shared" si="69"/>
        <v/>
      </c>
      <c r="CE13" s="19">
        <f t="shared" si="70"/>
        <v>0</v>
      </c>
      <c r="CF13" s="19" t="e">
        <f t="shared" si="71"/>
        <v>#N/A</v>
      </c>
      <c r="CG13" s="19">
        <f t="shared" si="72"/>
        <v>0</v>
      </c>
      <c r="CH13" s="19" t="e">
        <f t="shared" si="73"/>
        <v>#N/A</v>
      </c>
      <c r="CI13" s="19">
        <f t="shared" si="74"/>
        <v>0</v>
      </c>
      <c r="CJ13" s="19" t="str">
        <f t="shared" si="75"/>
        <v/>
      </c>
      <c r="CK13" s="19">
        <f t="shared" si="76"/>
        <v>0</v>
      </c>
      <c r="CL13" s="19" t="e">
        <f t="shared" si="77"/>
        <v>#N/A</v>
      </c>
      <c r="CM13" s="19">
        <f t="shared" si="78"/>
        <v>0</v>
      </c>
      <c r="CN13" s="19" t="str">
        <f t="shared" si="79"/>
        <v/>
      </c>
      <c r="CO13" s="19">
        <f t="shared" si="80"/>
        <v>0</v>
      </c>
      <c r="CP13" s="19" t="str">
        <f t="shared" si="81"/>
        <v/>
      </c>
      <c r="CQ13" s="19">
        <f t="shared" si="82"/>
        <v>0</v>
      </c>
      <c r="CR13" s="19" t="e">
        <f t="shared" si="83"/>
        <v>#N/A</v>
      </c>
      <c r="CS13" s="19">
        <f t="shared" si="84"/>
        <v>0</v>
      </c>
      <c r="CT13" s="19" t="e">
        <f t="shared" si="85"/>
        <v>#N/A</v>
      </c>
      <c r="CU13" s="19">
        <f t="shared" si="86"/>
        <v>0</v>
      </c>
      <c r="CV13" s="19" t="str">
        <f t="shared" si="87"/>
        <v/>
      </c>
      <c r="CW13" s="19">
        <f t="shared" si="88"/>
        <v>0</v>
      </c>
      <c r="CX13" s="19" t="str">
        <f t="shared" si="89"/>
        <v/>
      </c>
      <c r="CY13" s="19">
        <f t="shared" si="90"/>
        <v>0</v>
      </c>
      <c r="CZ13" s="19" t="e">
        <f t="shared" si="91"/>
        <v>#N/A</v>
      </c>
      <c r="DA13" s="19">
        <f t="shared" si="92"/>
        <v>0</v>
      </c>
      <c r="DB13" s="19" t="e">
        <f t="shared" si="93"/>
        <v>#N/A</v>
      </c>
      <c r="DC13" s="19">
        <f t="shared" si="94"/>
        <v>0</v>
      </c>
      <c r="DD13" s="19" t="str">
        <f t="shared" si="95"/>
        <v/>
      </c>
      <c r="DE13" s="19">
        <f t="shared" si="96"/>
        <v>0</v>
      </c>
      <c r="DF13" s="19" t="str">
        <f t="shared" si="97"/>
        <v/>
      </c>
      <c r="DG13" s="19">
        <f t="shared" si="98"/>
        <v>0</v>
      </c>
      <c r="DH13" s="19" t="e">
        <f t="shared" si="99"/>
        <v>#N/A</v>
      </c>
      <c r="DI13" s="19">
        <f t="shared" si="100"/>
        <v>0</v>
      </c>
      <c r="DJ13" s="19" t="e">
        <f t="shared" si="101"/>
        <v>#N/A</v>
      </c>
      <c r="DK13" s="19">
        <f t="shared" si="102"/>
        <v>0</v>
      </c>
      <c r="DL13" s="19" t="str">
        <f t="shared" si="103"/>
        <v/>
      </c>
      <c r="DM13" s="19">
        <f t="shared" si="104"/>
        <v>0</v>
      </c>
      <c r="DN13" s="19" t="str">
        <f t="shared" si="105"/>
        <v/>
      </c>
      <c r="DO13" s="19">
        <f t="shared" si="106"/>
        <v>0</v>
      </c>
      <c r="DP13" s="19" t="e">
        <f t="shared" si="107"/>
        <v>#N/A</v>
      </c>
      <c r="DQ13" s="19">
        <f t="shared" si="108"/>
        <v>0</v>
      </c>
      <c r="DR13" s="19" t="e">
        <f t="shared" si="109"/>
        <v>#N/A</v>
      </c>
      <c r="DS13" s="19">
        <f t="shared" si="110"/>
        <v>0</v>
      </c>
      <c r="DT13" s="19" t="str">
        <f t="shared" si="111"/>
        <v/>
      </c>
      <c r="DU13" s="19">
        <f t="shared" si="112"/>
        <v>0</v>
      </c>
      <c r="DV13" s="19" t="str">
        <f t="shared" si="113"/>
        <v/>
      </c>
      <c r="DW13" s="19">
        <f t="shared" si="114"/>
        <v>0</v>
      </c>
      <c r="DX13" s="19" t="e">
        <f t="shared" si="115"/>
        <v>#N/A</v>
      </c>
      <c r="DY13" s="19">
        <f t="shared" si="116"/>
        <v>0</v>
      </c>
      <c r="DZ13" s="19" t="e">
        <f t="shared" si="117"/>
        <v>#N/A</v>
      </c>
      <c r="EA13" s="19">
        <f t="shared" si="118"/>
        <v>0</v>
      </c>
      <c r="EB13" s="19" t="str">
        <f t="shared" si="119"/>
        <v/>
      </c>
      <c r="EC13" s="19">
        <f t="shared" si="120"/>
        <v>0</v>
      </c>
      <c r="ED13" s="19" t="str">
        <f t="shared" si="121"/>
        <v/>
      </c>
      <c r="EE13" s="19">
        <f t="shared" si="122"/>
        <v>0</v>
      </c>
      <c r="EF13" s="19" t="e">
        <f t="shared" si="123"/>
        <v>#N/A</v>
      </c>
      <c r="EG13" s="19">
        <f t="shared" si="124"/>
        <v>0</v>
      </c>
      <c r="EH13" s="19" t="e">
        <f t="shared" si="125"/>
        <v>#N/A</v>
      </c>
      <c r="EI13" s="19">
        <f t="shared" si="126"/>
        <v>0</v>
      </c>
      <c r="EJ13" s="19" t="str">
        <f t="shared" si="127"/>
        <v/>
      </c>
      <c r="EK13" s="19">
        <f t="shared" si="128"/>
        <v>0</v>
      </c>
      <c r="EL13" s="19" t="str">
        <f t="shared" si="129"/>
        <v/>
      </c>
      <c r="EM13" s="19">
        <f t="shared" si="130"/>
        <v>0</v>
      </c>
      <c r="EN13" s="19" t="e">
        <f t="shared" si="131"/>
        <v>#N/A</v>
      </c>
      <c r="EO13" s="19">
        <f t="shared" si="132"/>
        <v>0</v>
      </c>
      <c r="EP13" s="19" t="e">
        <f t="shared" si="133"/>
        <v>#N/A</v>
      </c>
      <c r="EQ13" s="19">
        <f t="shared" si="134"/>
        <v>0</v>
      </c>
      <c r="ER13" s="19" t="str">
        <f t="shared" si="135"/>
        <v/>
      </c>
      <c r="ES13" s="19">
        <f t="shared" si="136"/>
        <v>0</v>
      </c>
      <c r="ET13" s="19"/>
    </row>
    <row r="14" spans="2:150" x14ac:dyDescent="0.2">
      <c r="B14" s="33" t="s">
        <v>29</v>
      </c>
      <c r="C14" s="99" t="str">
        <v>Köln</v>
      </c>
      <c r="D14" s="34">
        <v>0</v>
      </c>
      <c r="E14" s="34">
        <v>0</v>
      </c>
      <c r="F14" s="34">
        <v>0</v>
      </c>
      <c r="G14" s="101"/>
      <c r="I14" s="33" t="s">
        <v>29</v>
      </c>
      <c r="J14" s="65" t="s">
        <v>87</v>
      </c>
      <c r="K14" s="20">
        <f t="shared" si="0"/>
        <v>0</v>
      </c>
      <c r="L14" s="20">
        <f t="shared" si="1"/>
        <v>0</v>
      </c>
      <c r="M14" s="66">
        <f t="shared" si="2"/>
        <v>0</v>
      </c>
      <c r="N14" s="19" t="str">
        <f t="shared" si="137"/>
        <v/>
      </c>
      <c r="O14" s="19">
        <f t="shared" si="3"/>
        <v>0</v>
      </c>
      <c r="P14" s="19" t="e">
        <f t="shared" si="138"/>
        <v>#N/A</v>
      </c>
      <c r="Q14" s="19">
        <f t="shared" si="4"/>
        <v>0</v>
      </c>
      <c r="R14" s="19" t="e">
        <f t="shared" si="5"/>
        <v>#N/A</v>
      </c>
      <c r="S14" s="19">
        <f t="shared" si="6"/>
        <v>0</v>
      </c>
      <c r="T14" s="19" t="str">
        <f t="shared" si="7"/>
        <v/>
      </c>
      <c r="U14" s="19">
        <f t="shared" si="8"/>
        <v>0</v>
      </c>
      <c r="V14" s="19" t="str">
        <f t="shared" si="9"/>
        <v/>
      </c>
      <c r="W14" s="19">
        <f t="shared" si="10"/>
        <v>0</v>
      </c>
      <c r="X14" s="19" t="e">
        <f t="shared" si="11"/>
        <v>#N/A</v>
      </c>
      <c r="Y14" s="19">
        <f t="shared" si="12"/>
        <v>0</v>
      </c>
      <c r="Z14" s="19" t="e">
        <f t="shared" si="13"/>
        <v>#N/A</v>
      </c>
      <c r="AA14" s="19">
        <f t="shared" si="14"/>
        <v>0</v>
      </c>
      <c r="AB14" s="19" t="str">
        <f t="shared" si="15"/>
        <v/>
      </c>
      <c r="AC14" s="19">
        <f t="shared" si="16"/>
        <v>0</v>
      </c>
      <c r="AD14" s="19" t="str">
        <f t="shared" si="17"/>
        <v/>
      </c>
      <c r="AE14" s="19">
        <f t="shared" si="18"/>
        <v>0</v>
      </c>
      <c r="AF14" s="19" t="e">
        <f t="shared" si="19"/>
        <v>#N/A</v>
      </c>
      <c r="AG14" s="19">
        <f t="shared" si="20"/>
        <v>0</v>
      </c>
      <c r="AH14" s="19" t="e">
        <f t="shared" si="21"/>
        <v>#N/A</v>
      </c>
      <c r="AI14" s="19">
        <f t="shared" si="22"/>
        <v>0</v>
      </c>
      <c r="AJ14" s="19" t="str">
        <f t="shared" si="23"/>
        <v/>
      </c>
      <c r="AK14" s="19">
        <f t="shared" si="24"/>
        <v>0</v>
      </c>
      <c r="AL14" s="19" t="str">
        <f t="shared" si="25"/>
        <v/>
      </c>
      <c r="AM14" s="19">
        <f t="shared" si="26"/>
        <v>0</v>
      </c>
      <c r="AN14" s="19" t="e">
        <f t="shared" si="27"/>
        <v>#N/A</v>
      </c>
      <c r="AO14" s="19">
        <f t="shared" si="28"/>
        <v>0</v>
      </c>
      <c r="AP14" s="19" t="e">
        <f t="shared" si="29"/>
        <v>#N/A</v>
      </c>
      <c r="AQ14" s="19">
        <f t="shared" si="30"/>
        <v>0</v>
      </c>
      <c r="AR14" s="19" t="str">
        <f t="shared" si="31"/>
        <v/>
      </c>
      <c r="AS14" s="19">
        <f t="shared" si="32"/>
        <v>0</v>
      </c>
      <c r="AT14" s="19" t="str">
        <f t="shared" si="33"/>
        <v/>
      </c>
      <c r="AU14" s="19">
        <f t="shared" si="34"/>
        <v>0</v>
      </c>
      <c r="AV14" s="19" t="e">
        <f t="shared" si="35"/>
        <v>#N/A</v>
      </c>
      <c r="AW14" s="19">
        <f t="shared" si="36"/>
        <v>0</v>
      </c>
      <c r="AX14" s="19" t="e">
        <f t="shared" si="37"/>
        <v>#N/A</v>
      </c>
      <c r="AY14" s="19">
        <f t="shared" si="38"/>
        <v>0</v>
      </c>
      <c r="AZ14" s="19" t="str">
        <f t="shared" si="39"/>
        <v/>
      </c>
      <c r="BA14" s="19">
        <f t="shared" si="40"/>
        <v>0</v>
      </c>
      <c r="BB14" s="19" t="str">
        <f t="shared" si="41"/>
        <v/>
      </c>
      <c r="BC14" s="19">
        <f t="shared" si="42"/>
        <v>0</v>
      </c>
      <c r="BD14" s="19" t="e">
        <f t="shared" si="43"/>
        <v>#N/A</v>
      </c>
      <c r="BE14" s="19">
        <f t="shared" si="44"/>
        <v>0</v>
      </c>
      <c r="BF14" s="19" t="e">
        <f t="shared" si="45"/>
        <v>#N/A</v>
      </c>
      <c r="BG14" s="19">
        <f t="shared" si="46"/>
        <v>0</v>
      </c>
      <c r="BH14" s="19" t="str">
        <f t="shared" si="47"/>
        <v/>
      </c>
      <c r="BI14" s="19">
        <f t="shared" si="48"/>
        <v>0</v>
      </c>
      <c r="BJ14" s="19" t="str">
        <f t="shared" si="49"/>
        <v/>
      </c>
      <c r="BK14" s="19">
        <f t="shared" si="50"/>
        <v>0</v>
      </c>
      <c r="BL14" s="19" t="e">
        <f t="shared" si="51"/>
        <v>#N/A</v>
      </c>
      <c r="BM14" s="19">
        <f t="shared" si="52"/>
        <v>0</v>
      </c>
      <c r="BN14" s="19" t="e">
        <f t="shared" si="53"/>
        <v>#N/A</v>
      </c>
      <c r="BO14" s="19">
        <f t="shared" si="54"/>
        <v>0</v>
      </c>
      <c r="BP14" s="19" t="str">
        <f t="shared" si="55"/>
        <v/>
      </c>
      <c r="BQ14" s="19">
        <f t="shared" si="56"/>
        <v>0</v>
      </c>
      <c r="BR14" s="19" t="str">
        <f t="shared" si="57"/>
        <v/>
      </c>
      <c r="BS14" s="19">
        <f t="shared" si="58"/>
        <v>0</v>
      </c>
      <c r="BT14" s="19" t="e">
        <f t="shared" si="59"/>
        <v>#N/A</v>
      </c>
      <c r="BU14" s="19">
        <f t="shared" si="60"/>
        <v>0</v>
      </c>
      <c r="BV14" s="19" t="str">
        <f t="shared" si="61"/>
        <v/>
      </c>
      <c r="BW14" s="19">
        <f t="shared" si="62"/>
        <v>0</v>
      </c>
      <c r="BX14" s="19" t="e">
        <f t="shared" si="63"/>
        <v>#N/A</v>
      </c>
      <c r="BY14" s="19">
        <f t="shared" si="64"/>
        <v>0</v>
      </c>
      <c r="BZ14" s="19" t="e">
        <f t="shared" si="65"/>
        <v>#N/A</v>
      </c>
      <c r="CA14" s="19">
        <f t="shared" si="66"/>
        <v>0</v>
      </c>
      <c r="CB14" s="19" t="str">
        <f t="shared" si="67"/>
        <v/>
      </c>
      <c r="CC14" s="19">
        <f t="shared" si="68"/>
        <v>0</v>
      </c>
      <c r="CD14" s="19" t="e">
        <f t="shared" si="69"/>
        <v>#N/A</v>
      </c>
      <c r="CE14" s="19">
        <f t="shared" si="70"/>
        <v>0</v>
      </c>
      <c r="CF14" s="19" t="str">
        <f t="shared" si="71"/>
        <v/>
      </c>
      <c r="CG14" s="19">
        <f t="shared" si="72"/>
        <v>0</v>
      </c>
      <c r="CH14" s="19" t="str">
        <f t="shared" si="73"/>
        <v/>
      </c>
      <c r="CI14" s="19">
        <f t="shared" si="74"/>
        <v>0</v>
      </c>
      <c r="CJ14" s="19" t="e">
        <f t="shared" si="75"/>
        <v>#N/A</v>
      </c>
      <c r="CK14" s="19">
        <f t="shared" si="76"/>
        <v>0</v>
      </c>
      <c r="CL14" s="19" t="e">
        <f t="shared" si="77"/>
        <v>#N/A</v>
      </c>
      <c r="CM14" s="19">
        <f t="shared" si="78"/>
        <v>0</v>
      </c>
      <c r="CN14" s="19" t="str">
        <f t="shared" si="79"/>
        <v/>
      </c>
      <c r="CO14" s="19">
        <f t="shared" si="80"/>
        <v>0</v>
      </c>
      <c r="CP14" s="19" t="str">
        <f t="shared" si="81"/>
        <v/>
      </c>
      <c r="CQ14" s="19">
        <f t="shared" si="82"/>
        <v>0</v>
      </c>
      <c r="CR14" s="19" t="e">
        <f t="shared" si="83"/>
        <v>#N/A</v>
      </c>
      <c r="CS14" s="19">
        <f t="shared" si="84"/>
        <v>0</v>
      </c>
      <c r="CT14" s="19" t="e">
        <f t="shared" si="85"/>
        <v>#N/A</v>
      </c>
      <c r="CU14" s="19">
        <f t="shared" si="86"/>
        <v>0</v>
      </c>
      <c r="CV14" s="19" t="str">
        <f t="shared" si="87"/>
        <v/>
      </c>
      <c r="CW14" s="19">
        <f t="shared" si="88"/>
        <v>0</v>
      </c>
      <c r="CX14" s="19" t="str">
        <f t="shared" si="89"/>
        <v/>
      </c>
      <c r="CY14" s="19">
        <f t="shared" si="90"/>
        <v>0</v>
      </c>
      <c r="CZ14" s="19" t="e">
        <f t="shared" si="91"/>
        <v>#N/A</v>
      </c>
      <c r="DA14" s="19">
        <f t="shared" si="92"/>
        <v>0</v>
      </c>
      <c r="DB14" s="19" t="e">
        <f t="shared" si="93"/>
        <v>#N/A</v>
      </c>
      <c r="DC14" s="19">
        <f t="shared" si="94"/>
        <v>0</v>
      </c>
      <c r="DD14" s="19" t="str">
        <f t="shared" si="95"/>
        <v/>
      </c>
      <c r="DE14" s="19">
        <f t="shared" si="96"/>
        <v>0</v>
      </c>
      <c r="DF14" s="19" t="str">
        <f t="shared" si="97"/>
        <v/>
      </c>
      <c r="DG14" s="19">
        <f t="shared" si="98"/>
        <v>0</v>
      </c>
      <c r="DH14" s="19" t="e">
        <f t="shared" si="99"/>
        <v>#N/A</v>
      </c>
      <c r="DI14" s="19">
        <f t="shared" si="100"/>
        <v>0</v>
      </c>
      <c r="DJ14" s="19" t="e">
        <f t="shared" si="101"/>
        <v>#N/A</v>
      </c>
      <c r="DK14" s="19">
        <f t="shared" si="102"/>
        <v>0</v>
      </c>
      <c r="DL14" s="19" t="str">
        <f t="shared" si="103"/>
        <v/>
      </c>
      <c r="DM14" s="19">
        <f t="shared" si="104"/>
        <v>0</v>
      </c>
      <c r="DN14" s="19" t="str">
        <f t="shared" si="105"/>
        <v/>
      </c>
      <c r="DO14" s="19">
        <f t="shared" si="106"/>
        <v>0</v>
      </c>
      <c r="DP14" s="19" t="e">
        <f t="shared" si="107"/>
        <v>#N/A</v>
      </c>
      <c r="DQ14" s="19">
        <f t="shared" si="108"/>
        <v>0</v>
      </c>
      <c r="DR14" s="19" t="e">
        <f t="shared" si="109"/>
        <v>#N/A</v>
      </c>
      <c r="DS14" s="19">
        <f t="shared" si="110"/>
        <v>0</v>
      </c>
      <c r="DT14" s="19" t="str">
        <f t="shared" si="111"/>
        <v/>
      </c>
      <c r="DU14" s="19">
        <f t="shared" si="112"/>
        <v>0</v>
      </c>
      <c r="DV14" s="19" t="str">
        <f t="shared" si="113"/>
        <v/>
      </c>
      <c r="DW14" s="19">
        <f t="shared" si="114"/>
        <v>0</v>
      </c>
      <c r="DX14" s="19" t="e">
        <f t="shared" si="115"/>
        <v>#N/A</v>
      </c>
      <c r="DY14" s="19">
        <f t="shared" si="116"/>
        <v>0</v>
      </c>
      <c r="DZ14" s="19" t="e">
        <f t="shared" si="117"/>
        <v>#N/A</v>
      </c>
      <c r="EA14" s="19">
        <f t="shared" si="118"/>
        <v>0</v>
      </c>
      <c r="EB14" s="19" t="str">
        <f t="shared" si="119"/>
        <v/>
      </c>
      <c r="EC14" s="19">
        <f t="shared" si="120"/>
        <v>0</v>
      </c>
      <c r="ED14" s="19" t="str">
        <f t="shared" si="121"/>
        <v/>
      </c>
      <c r="EE14" s="19">
        <f t="shared" si="122"/>
        <v>0</v>
      </c>
      <c r="EF14" s="19" t="e">
        <f t="shared" si="123"/>
        <v>#N/A</v>
      </c>
      <c r="EG14" s="19">
        <f t="shared" si="124"/>
        <v>0</v>
      </c>
      <c r="EH14" s="19" t="e">
        <f t="shared" si="125"/>
        <v>#N/A</v>
      </c>
      <c r="EI14" s="19">
        <f t="shared" si="126"/>
        <v>0</v>
      </c>
      <c r="EJ14" s="19" t="str">
        <f t="shared" si="127"/>
        <v/>
      </c>
      <c r="EK14" s="19">
        <f t="shared" si="128"/>
        <v>0</v>
      </c>
      <c r="EL14" s="19" t="e">
        <f t="shared" si="129"/>
        <v>#N/A</v>
      </c>
      <c r="EM14" s="19">
        <f t="shared" si="130"/>
        <v>0</v>
      </c>
      <c r="EN14" s="19" t="str">
        <f t="shared" si="131"/>
        <v/>
      </c>
      <c r="EO14" s="19">
        <f t="shared" si="132"/>
        <v>0</v>
      </c>
      <c r="EP14" s="19" t="str">
        <f t="shared" si="133"/>
        <v/>
      </c>
      <c r="EQ14" s="19">
        <f t="shared" si="134"/>
        <v>0</v>
      </c>
      <c r="ER14" s="19" t="e">
        <f t="shared" si="135"/>
        <v>#N/A</v>
      </c>
      <c r="ES14" s="19">
        <f t="shared" si="136"/>
        <v>0</v>
      </c>
      <c r="ET14" s="19"/>
    </row>
    <row r="15" spans="2:150" x14ac:dyDescent="0.2">
      <c r="B15" s="33" t="s">
        <v>30</v>
      </c>
      <c r="C15" s="20" t="str">
        <v>Leipzig</v>
      </c>
      <c r="D15" s="20">
        <v>0</v>
      </c>
      <c r="E15" s="20">
        <v>0</v>
      </c>
      <c r="F15" s="19">
        <v>0</v>
      </c>
      <c r="G15" s="101"/>
      <c r="I15" s="33" t="s">
        <v>30</v>
      </c>
      <c r="J15" s="34" t="s">
        <v>71</v>
      </c>
      <c r="K15" s="34">
        <f t="shared" si="0"/>
        <v>0</v>
      </c>
      <c r="L15" s="34">
        <f t="shared" si="1"/>
        <v>0</v>
      </c>
      <c r="M15" s="40">
        <f t="shared" si="2"/>
        <v>0</v>
      </c>
      <c r="N15" s="19" t="str">
        <f t="shared" si="137"/>
        <v/>
      </c>
      <c r="O15" s="19">
        <f t="shared" si="3"/>
        <v>0</v>
      </c>
      <c r="P15" s="19" t="e">
        <f t="shared" si="138"/>
        <v>#N/A</v>
      </c>
      <c r="Q15" s="19">
        <f t="shared" si="4"/>
        <v>0</v>
      </c>
      <c r="R15" s="19" t="e">
        <f t="shared" si="5"/>
        <v>#N/A</v>
      </c>
      <c r="S15" s="19">
        <f t="shared" si="6"/>
        <v>0</v>
      </c>
      <c r="T15" s="19" t="str">
        <f t="shared" si="7"/>
        <v/>
      </c>
      <c r="U15" s="19">
        <f t="shared" si="8"/>
        <v>0</v>
      </c>
      <c r="V15" s="19" t="str">
        <f t="shared" si="9"/>
        <v/>
      </c>
      <c r="W15" s="19">
        <f t="shared" si="10"/>
        <v>0</v>
      </c>
      <c r="X15" s="19" t="e">
        <f t="shared" si="11"/>
        <v>#N/A</v>
      </c>
      <c r="Y15" s="19">
        <f t="shared" si="12"/>
        <v>0</v>
      </c>
      <c r="Z15" s="19" t="e">
        <f t="shared" si="13"/>
        <v>#N/A</v>
      </c>
      <c r="AA15" s="19">
        <f t="shared" si="14"/>
        <v>0</v>
      </c>
      <c r="AB15" s="19" t="str">
        <f t="shared" si="15"/>
        <v/>
      </c>
      <c r="AC15" s="19">
        <f t="shared" si="16"/>
        <v>0</v>
      </c>
      <c r="AD15" s="19" t="str">
        <f t="shared" si="17"/>
        <v/>
      </c>
      <c r="AE15" s="19">
        <f t="shared" si="18"/>
        <v>0</v>
      </c>
      <c r="AF15" s="19" t="e">
        <f t="shared" si="19"/>
        <v>#N/A</v>
      </c>
      <c r="AG15" s="19">
        <f t="shared" si="20"/>
        <v>0</v>
      </c>
      <c r="AH15" s="19" t="e">
        <f t="shared" si="21"/>
        <v>#N/A</v>
      </c>
      <c r="AI15" s="19">
        <f t="shared" si="22"/>
        <v>0</v>
      </c>
      <c r="AJ15" s="19" t="str">
        <f t="shared" si="23"/>
        <v/>
      </c>
      <c r="AK15" s="19">
        <f t="shared" si="24"/>
        <v>0</v>
      </c>
      <c r="AL15" s="19" t="str">
        <f t="shared" si="25"/>
        <v/>
      </c>
      <c r="AM15" s="19">
        <f t="shared" si="26"/>
        <v>0</v>
      </c>
      <c r="AN15" s="19" t="e">
        <f t="shared" si="27"/>
        <v>#N/A</v>
      </c>
      <c r="AO15" s="19">
        <f t="shared" si="28"/>
        <v>0</v>
      </c>
      <c r="AP15" s="19" t="e">
        <f t="shared" si="29"/>
        <v>#N/A</v>
      </c>
      <c r="AQ15" s="19">
        <f t="shared" si="30"/>
        <v>0</v>
      </c>
      <c r="AR15" s="19" t="str">
        <f t="shared" si="31"/>
        <v/>
      </c>
      <c r="AS15" s="19">
        <f t="shared" si="32"/>
        <v>0</v>
      </c>
      <c r="AT15" s="19" t="str">
        <f t="shared" si="33"/>
        <v/>
      </c>
      <c r="AU15" s="19">
        <f t="shared" si="34"/>
        <v>0</v>
      </c>
      <c r="AV15" s="19" t="e">
        <f t="shared" si="35"/>
        <v>#N/A</v>
      </c>
      <c r="AW15" s="19">
        <f t="shared" si="36"/>
        <v>0</v>
      </c>
      <c r="AX15" s="19" t="e">
        <f t="shared" si="37"/>
        <v>#N/A</v>
      </c>
      <c r="AY15" s="19">
        <f t="shared" si="38"/>
        <v>0</v>
      </c>
      <c r="AZ15" s="19" t="str">
        <f t="shared" si="39"/>
        <v/>
      </c>
      <c r="BA15" s="19">
        <f t="shared" si="40"/>
        <v>0</v>
      </c>
      <c r="BB15" s="19" t="e">
        <f t="shared" si="41"/>
        <v>#N/A</v>
      </c>
      <c r="BC15" s="19">
        <f t="shared" si="42"/>
        <v>0</v>
      </c>
      <c r="BD15" s="19" t="str">
        <f t="shared" si="43"/>
        <v/>
      </c>
      <c r="BE15" s="19">
        <f t="shared" si="44"/>
        <v>0</v>
      </c>
      <c r="BF15" s="19" t="str">
        <f t="shared" si="45"/>
        <v/>
      </c>
      <c r="BG15" s="19">
        <f t="shared" si="46"/>
        <v>0</v>
      </c>
      <c r="BH15" s="19" t="e">
        <f t="shared" si="47"/>
        <v>#N/A</v>
      </c>
      <c r="BI15" s="19">
        <f t="shared" si="48"/>
        <v>0</v>
      </c>
      <c r="BJ15" s="19" t="e">
        <f t="shared" si="49"/>
        <v>#N/A</v>
      </c>
      <c r="BK15" s="19">
        <f t="shared" si="50"/>
        <v>0</v>
      </c>
      <c r="BL15" s="19" t="str">
        <f t="shared" si="51"/>
        <v/>
      </c>
      <c r="BM15" s="19">
        <f t="shared" si="52"/>
        <v>0</v>
      </c>
      <c r="BN15" s="19" t="str">
        <f t="shared" si="53"/>
        <v/>
      </c>
      <c r="BO15" s="19">
        <f t="shared" si="54"/>
        <v>0</v>
      </c>
      <c r="BP15" s="19" t="e">
        <f t="shared" si="55"/>
        <v>#N/A</v>
      </c>
      <c r="BQ15" s="19">
        <f t="shared" si="56"/>
        <v>0</v>
      </c>
      <c r="BR15" s="19" t="e">
        <f t="shared" si="57"/>
        <v>#N/A</v>
      </c>
      <c r="BS15" s="19">
        <f t="shared" si="58"/>
        <v>0</v>
      </c>
      <c r="BT15" s="19" t="str">
        <f t="shared" si="59"/>
        <v/>
      </c>
      <c r="BU15" s="19">
        <f t="shared" si="60"/>
        <v>0</v>
      </c>
      <c r="BV15" s="19" t="str">
        <f t="shared" si="61"/>
        <v/>
      </c>
      <c r="BW15" s="19">
        <f t="shared" si="62"/>
        <v>0</v>
      </c>
      <c r="BX15" s="19" t="e">
        <f t="shared" si="63"/>
        <v>#N/A</v>
      </c>
      <c r="BY15" s="19">
        <f t="shared" si="64"/>
        <v>0</v>
      </c>
      <c r="BZ15" s="19" t="e">
        <f t="shared" si="65"/>
        <v>#N/A</v>
      </c>
      <c r="CA15" s="19">
        <f t="shared" si="66"/>
        <v>0</v>
      </c>
      <c r="CB15" s="19" t="str">
        <f t="shared" si="67"/>
        <v/>
      </c>
      <c r="CC15" s="19">
        <f t="shared" si="68"/>
        <v>0</v>
      </c>
      <c r="CD15" s="19" t="e">
        <f t="shared" si="69"/>
        <v>#N/A</v>
      </c>
      <c r="CE15" s="19">
        <f t="shared" si="70"/>
        <v>0</v>
      </c>
      <c r="CF15" s="19" t="str">
        <f t="shared" si="71"/>
        <v/>
      </c>
      <c r="CG15" s="19">
        <f t="shared" si="72"/>
        <v>0</v>
      </c>
      <c r="CH15" s="19" t="str">
        <f t="shared" si="73"/>
        <v/>
      </c>
      <c r="CI15" s="19">
        <f t="shared" si="74"/>
        <v>0</v>
      </c>
      <c r="CJ15" s="19" t="e">
        <f t="shared" si="75"/>
        <v>#N/A</v>
      </c>
      <c r="CK15" s="19">
        <f t="shared" si="76"/>
        <v>0</v>
      </c>
      <c r="CL15" s="19" t="e">
        <f t="shared" si="77"/>
        <v>#N/A</v>
      </c>
      <c r="CM15" s="19">
        <f t="shared" si="78"/>
        <v>0</v>
      </c>
      <c r="CN15" s="19" t="str">
        <f t="shared" si="79"/>
        <v/>
      </c>
      <c r="CO15" s="19">
        <f t="shared" si="80"/>
        <v>0</v>
      </c>
      <c r="CP15" s="19" t="str">
        <f t="shared" si="81"/>
        <v/>
      </c>
      <c r="CQ15" s="19">
        <f t="shared" si="82"/>
        <v>0</v>
      </c>
      <c r="CR15" s="19" t="e">
        <f t="shared" si="83"/>
        <v>#N/A</v>
      </c>
      <c r="CS15" s="19">
        <f t="shared" si="84"/>
        <v>0</v>
      </c>
      <c r="CT15" s="19" t="e">
        <f t="shared" si="85"/>
        <v>#N/A</v>
      </c>
      <c r="CU15" s="19">
        <f t="shared" si="86"/>
        <v>0</v>
      </c>
      <c r="CV15" s="19" t="str">
        <f t="shared" si="87"/>
        <v/>
      </c>
      <c r="CW15" s="19">
        <f t="shared" si="88"/>
        <v>0</v>
      </c>
      <c r="CX15" s="19" t="str">
        <f t="shared" si="89"/>
        <v/>
      </c>
      <c r="CY15" s="19">
        <f t="shared" si="90"/>
        <v>0</v>
      </c>
      <c r="CZ15" s="19" t="e">
        <f t="shared" si="91"/>
        <v>#N/A</v>
      </c>
      <c r="DA15" s="19">
        <f t="shared" si="92"/>
        <v>0</v>
      </c>
      <c r="DB15" s="19" t="e">
        <f t="shared" si="93"/>
        <v>#N/A</v>
      </c>
      <c r="DC15" s="19">
        <f t="shared" si="94"/>
        <v>0</v>
      </c>
      <c r="DD15" s="19" t="str">
        <f t="shared" si="95"/>
        <v/>
      </c>
      <c r="DE15" s="19">
        <f t="shared" si="96"/>
        <v>0</v>
      </c>
      <c r="DF15" s="19" t="str">
        <f t="shared" si="97"/>
        <v/>
      </c>
      <c r="DG15" s="19">
        <f t="shared" si="98"/>
        <v>0</v>
      </c>
      <c r="DH15" s="19" t="e">
        <f t="shared" si="99"/>
        <v>#N/A</v>
      </c>
      <c r="DI15" s="19">
        <f t="shared" si="100"/>
        <v>0</v>
      </c>
      <c r="DJ15" s="19" t="e">
        <f t="shared" si="101"/>
        <v>#N/A</v>
      </c>
      <c r="DK15" s="19">
        <f t="shared" si="102"/>
        <v>0</v>
      </c>
      <c r="DL15" s="19" t="str">
        <f t="shared" si="103"/>
        <v/>
      </c>
      <c r="DM15" s="19">
        <f t="shared" si="104"/>
        <v>0</v>
      </c>
      <c r="DN15" s="19" t="str">
        <f t="shared" si="105"/>
        <v/>
      </c>
      <c r="DO15" s="19">
        <f t="shared" si="106"/>
        <v>0</v>
      </c>
      <c r="DP15" s="19" t="e">
        <f t="shared" si="107"/>
        <v>#N/A</v>
      </c>
      <c r="DQ15" s="19">
        <f t="shared" si="108"/>
        <v>0</v>
      </c>
      <c r="DR15" s="19" t="str">
        <f t="shared" si="109"/>
        <v/>
      </c>
      <c r="DS15" s="19">
        <f t="shared" si="110"/>
        <v>0</v>
      </c>
      <c r="DT15" s="19" t="e">
        <f t="shared" si="111"/>
        <v>#N/A</v>
      </c>
      <c r="DU15" s="19">
        <f t="shared" si="112"/>
        <v>0</v>
      </c>
      <c r="DV15" s="19" t="e">
        <f t="shared" si="113"/>
        <v>#N/A</v>
      </c>
      <c r="DW15" s="19">
        <f t="shared" si="114"/>
        <v>0</v>
      </c>
      <c r="DX15" s="19" t="str">
        <f t="shared" si="115"/>
        <v/>
      </c>
      <c r="DY15" s="19">
        <f t="shared" si="116"/>
        <v>0</v>
      </c>
      <c r="DZ15" s="19" t="str">
        <f t="shared" si="117"/>
        <v/>
      </c>
      <c r="EA15" s="19">
        <f t="shared" si="118"/>
        <v>0</v>
      </c>
      <c r="EB15" s="19" t="e">
        <f t="shared" si="119"/>
        <v>#N/A</v>
      </c>
      <c r="EC15" s="19">
        <f t="shared" si="120"/>
        <v>0</v>
      </c>
      <c r="ED15" s="19" t="e">
        <f t="shared" si="121"/>
        <v>#N/A</v>
      </c>
      <c r="EE15" s="19">
        <f t="shared" si="122"/>
        <v>0</v>
      </c>
      <c r="EF15" s="19" t="str">
        <f t="shared" si="123"/>
        <v/>
      </c>
      <c r="EG15" s="19">
        <f t="shared" si="124"/>
        <v>0</v>
      </c>
      <c r="EH15" s="19" t="str">
        <f t="shared" si="125"/>
        <v/>
      </c>
      <c r="EI15" s="19">
        <f t="shared" si="126"/>
        <v>0</v>
      </c>
      <c r="EJ15" s="19" t="e">
        <f t="shared" si="127"/>
        <v>#N/A</v>
      </c>
      <c r="EK15" s="19">
        <f t="shared" si="128"/>
        <v>0</v>
      </c>
      <c r="EL15" s="19" t="e">
        <f t="shared" si="129"/>
        <v>#N/A</v>
      </c>
      <c r="EM15" s="19">
        <f t="shared" si="130"/>
        <v>0</v>
      </c>
      <c r="EN15" s="19" t="str">
        <f t="shared" si="131"/>
        <v/>
      </c>
      <c r="EO15" s="19">
        <f t="shared" si="132"/>
        <v>0</v>
      </c>
      <c r="EP15" s="19" t="str">
        <f t="shared" si="133"/>
        <v/>
      </c>
      <c r="EQ15" s="19">
        <f t="shared" si="134"/>
        <v>0</v>
      </c>
      <c r="ER15" s="19" t="e">
        <f t="shared" si="135"/>
        <v>#N/A</v>
      </c>
      <c r="ES15" s="19">
        <f t="shared" si="136"/>
        <v>0</v>
      </c>
      <c r="ET15" s="19"/>
    </row>
    <row r="16" spans="2:150" x14ac:dyDescent="0.2">
      <c r="B16" s="33" t="s">
        <v>31</v>
      </c>
      <c r="C16" s="34" t="str">
        <v>Leverkusen</v>
      </c>
      <c r="D16" s="34">
        <v>0</v>
      </c>
      <c r="E16" s="34">
        <v>0</v>
      </c>
      <c r="F16" s="34">
        <v>0</v>
      </c>
      <c r="G16" s="101"/>
      <c r="I16" s="33" t="s">
        <v>31</v>
      </c>
      <c r="J16" s="34" t="s">
        <v>1</v>
      </c>
      <c r="K16" s="34">
        <f t="shared" si="0"/>
        <v>0</v>
      </c>
      <c r="L16" s="34">
        <f t="shared" si="1"/>
        <v>0</v>
      </c>
      <c r="M16" s="40">
        <f t="shared" si="2"/>
        <v>0</v>
      </c>
      <c r="N16" s="19" t="e">
        <f t="shared" si="137"/>
        <v>#N/A</v>
      </c>
      <c r="O16" s="19">
        <f t="shared" si="3"/>
        <v>0</v>
      </c>
      <c r="P16" s="19" t="str">
        <f t="shared" si="138"/>
        <v/>
      </c>
      <c r="Q16" s="19">
        <f t="shared" si="4"/>
        <v>0</v>
      </c>
      <c r="R16" s="19" t="str">
        <f t="shared" si="5"/>
        <v/>
      </c>
      <c r="S16" s="19">
        <f t="shared" si="6"/>
        <v>0</v>
      </c>
      <c r="T16" s="19" t="e">
        <f t="shared" si="7"/>
        <v>#N/A</v>
      </c>
      <c r="U16" s="19">
        <f t="shared" si="8"/>
        <v>0</v>
      </c>
      <c r="V16" s="19" t="e">
        <f t="shared" si="9"/>
        <v>#N/A</v>
      </c>
      <c r="W16" s="19">
        <f t="shared" si="10"/>
        <v>0</v>
      </c>
      <c r="X16" s="19" t="str">
        <f t="shared" si="11"/>
        <v/>
      </c>
      <c r="Y16" s="19">
        <f t="shared" si="12"/>
        <v>0</v>
      </c>
      <c r="Z16" s="19" t="str">
        <f t="shared" si="13"/>
        <v/>
      </c>
      <c r="AA16" s="19">
        <f t="shared" si="14"/>
        <v>0</v>
      </c>
      <c r="AB16" s="19" t="e">
        <f t="shared" si="15"/>
        <v>#N/A</v>
      </c>
      <c r="AC16" s="19">
        <f t="shared" si="16"/>
        <v>0</v>
      </c>
      <c r="AD16" s="19" t="e">
        <f t="shared" si="17"/>
        <v>#N/A</v>
      </c>
      <c r="AE16" s="19">
        <f t="shared" si="18"/>
        <v>0</v>
      </c>
      <c r="AF16" s="19" t="str">
        <f t="shared" si="19"/>
        <v/>
      </c>
      <c r="AG16" s="19">
        <f t="shared" si="20"/>
        <v>0</v>
      </c>
      <c r="AH16" s="19" t="str">
        <f t="shared" si="21"/>
        <v/>
      </c>
      <c r="AI16" s="19">
        <f t="shared" si="22"/>
        <v>0</v>
      </c>
      <c r="AJ16" s="19" t="e">
        <f t="shared" si="23"/>
        <v>#N/A</v>
      </c>
      <c r="AK16" s="19">
        <f t="shared" si="24"/>
        <v>0</v>
      </c>
      <c r="AL16" s="19" t="e">
        <f t="shared" si="25"/>
        <v>#N/A</v>
      </c>
      <c r="AM16" s="19">
        <f t="shared" si="26"/>
        <v>0</v>
      </c>
      <c r="AN16" s="19" t="str">
        <f t="shared" si="27"/>
        <v/>
      </c>
      <c r="AO16" s="19">
        <f t="shared" si="28"/>
        <v>0</v>
      </c>
      <c r="AP16" s="19" t="str">
        <f t="shared" si="29"/>
        <v/>
      </c>
      <c r="AQ16" s="19">
        <f t="shared" si="30"/>
        <v>0</v>
      </c>
      <c r="AR16" s="19" t="e">
        <f t="shared" si="31"/>
        <v>#N/A</v>
      </c>
      <c r="AS16" s="19">
        <f t="shared" si="32"/>
        <v>0</v>
      </c>
      <c r="AT16" s="19" t="e">
        <f t="shared" si="33"/>
        <v>#N/A</v>
      </c>
      <c r="AU16" s="19">
        <f t="shared" si="34"/>
        <v>0</v>
      </c>
      <c r="AV16" s="19" t="str">
        <f t="shared" si="35"/>
        <v/>
      </c>
      <c r="AW16" s="19">
        <f t="shared" si="36"/>
        <v>0</v>
      </c>
      <c r="AX16" s="19" t="str">
        <f t="shared" si="37"/>
        <v/>
      </c>
      <c r="AY16" s="19">
        <f t="shared" si="38"/>
        <v>0</v>
      </c>
      <c r="AZ16" s="19" t="e">
        <f t="shared" si="39"/>
        <v>#N/A</v>
      </c>
      <c r="BA16" s="19">
        <f t="shared" si="40"/>
        <v>0</v>
      </c>
      <c r="BB16" s="19" t="e">
        <f t="shared" si="41"/>
        <v>#N/A</v>
      </c>
      <c r="BC16" s="19">
        <f t="shared" si="42"/>
        <v>0</v>
      </c>
      <c r="BD16" s="19" t="str">
        <f t="shared" si="43"/>
        <v/>
      </c>
      <c r="BE16" s="19">
        <f t="shared" si="44"/>
        <v>0</v>
      </c>
      <c r="BF16" s="19" t="str">
        <f t="shared" si="45"/>
        <v/>
      </c>
      <c r="BG16" s="19">
        <f t="shared" si="46"/>
        <v>0</v>
      </c>
      <c r="BH16" s="19" t="e">
        <f t="shared" si="47"/>
        <v>#N/A</v>
      </c>
      <c r="BI16" s="19">
        <f t="shared" si="48"/>
        <v>0</v>
      </c>
      <c r="BJ16" s="19" t="e">
        <f t="shared" si="49"/>
        <v>#N/A</v>
      </c>
      <c r="BK16" s="19">
        <f t="shared" si="50"/>
        <v>0</v>
      </c>
      <c r="BL16" s="19" t="str">
        <f t="shared" si="51"/>
        <v/>
      </c>
      <c r="BM16" s="19">
        <f t="shared" si="52"/>
        <v>0</v>
      </c>
      <c r="BN16" s="19" t="str">
        <f t="shared" si="53"/>
        <v/>
      </c>
      <c r="BO16" s="19">
        <f t="shared" si="54"/>
        <v>0</v>
      </c>
      <c r="BP16" s="19" t="e">
        <f t="shared" si="55"/>
        <v>#N/A</v>
      </c>
      <c r="BQ16" s="19">
        <f t="shared" si="56"/>
        <v>0</v>
      </c>
      <c r="BR16" s="19" t="e">
        <f t="shared" si="57"/>
        <v>#N/A</v>
      </c>
      <c r="BS16" s="19">
        <f t="shared" si="58"/>
        <v>0</v>
      </c>
      <c r="BT16" s="19" t="str">
        <f t="shared" si="59"/>
        <v/>
      </c>
      <c r="BU16" s="19">
        <f t="shared" si="60"/>
        <v>0</v>
      </c>
      <c r="BV16" s="19" t="e">
        <f t="shared" si="61"/>
        <v>#N/A</v>
      </c>
      <c r="BW16" s="19">
        <f t="shared" si="62"/>
        <v>0</v>
      </c>
      <c r="BX16" s="19" t="str">
        <f t="shared" si="63"/>
        <v/>
      </c>
      <c r="BY16" s="19">
        <f t="shared" si="64"/>
        <v>0</v>
      </c>
      <c r="BZ16" s="19" t="str">
        <f t="shared" si="65"/>
        <v/>
      </c>
      <c r="CA16" s="19">
        <f t="shared" si="66"/>
        <v>0</v>
      </c>
      <c r="CB16" s="19" t="e">
        <f t="shared" si="67"/>
        <v>#N/A</v>
      </c>
      <c r="CC16" s="19">
        <f t="shared" si="68"/>
        <v>0</v>
      </c>
      <c r="CD16" s="19" t="str">
        <f t="shared" si="69"/>
        <v/>
      </c>
      <c r="CE16" s="19">
        <f t="shared" si="70"/>
        <v>0</v>
      </c>
      <c r="CF16" s="19" t="e">
        <f t="shared" si="71"/>
        <v>#N/A</v>
      </c>
      <c r="CG16" s="19">
        <f t="shared" si="72"/>
        <v>0</v>
      </c>
      <c r="CH16" s="19" t="e">
        <f t="shared" si="73"/>
        <v>#N/A</v>
      </c>
      <c r="CI16" s="19">
        <f t="shared" si="74"/>
        <v>0</v>
      </c>
      <c r="CJ16" s="19" t="str">
        <f t="shared" si="75"/>
        <v/>
      </c>
      <c r="CK16" s="19">
        <f t="shared" si="76"/>
        <v>0</v>
      </c>
      <c r="CL16" s="19" t="str">
        <f t="shared" si="77"/>
        <v/>
      </c>
      <c r="CM16" s="19">
        <f t="shared" si="78"/>
        <v>0</v>
      </c>
      <c r="CN16" s="19" t="e">
        <f t="shared" si="79"/>
        <v>#N/A</v>
      </c>
      <c r="CO16" s="19">
        <f t="shared" si="80"/>
        <v>0</v>
      </c>
      <c r="CP16" s="19" t="e">
        <f t="shared" si="81"/>
        <v>#N/A</v>
      </c>
      <c r="CQ16" s="19">
        <f t="shared" si="82"/>
        <v>0</v>
      </c>
      <c r="CR16" s="19" t="str">
        <f t="shared" si="83"/>
        <v/>
      </c>
      <c r="CS16" s="19">
        <f t="shared" si="84"/>
        <v>0</v>
      </c>
      <c r="CT16" s="19" t="str">
        <f t="shared" si="85"/>
        <v/>
      </c>
      <c r="CU16" s="19">
        <f t="shared" si="86"/>
        <v>0</v>
      </c>
      <c r="CV16" s="19" t="e">
        <f t="shared" si="87"/>
        <v>#N/A</v>
      </c>
      <c r="CW16" s="19">
        <f t="shared" si="88"/>
        <v>0</v>
      </c>
      <c r="CX16" s="19" t="e">
        <f t="shared" si="89"/>
        <v>#N/A</v>
      </c>
      <c r="CY16" s="19">
        <f t="shared" si="90"/>
        <v>0</v>
      </c>
      <c r="CZ16" s="19" t="str">
        <f t="shared" si="91"/>
        <v/>
      </c>
      <c r="DA16" s="19">
        <f t="shared" si="92"/>
        <v>0</v>
      </c>
      <c r="DB16" s="19" t="str">
        <f t="shared" si="93"/>
        <v/>
      </c>
      <c r="DC16" s="19">
        <f t="shared" si="94"/>
        <v>0</v>
      </c>
      <c r="DD16" s="19" t="e">
        <f t="shared" si="95"/>
        <v>#N/A</v>
      </c>
      <c r="DE16" s="19">
        <f t="shared" si="96"/>
        <v>0</v>
      </c>
      <c r="DF16" s="19" t="e">
        <f t="shared" si="97"/>
        <v>#N/A</v>
      </c>
      <c r="DG16" s="19">
        <f t="shared" si="98"/>
        <v>0</v>
      </c>
      <c r="DH16" s="19" t="str">
        <f t="shared" si="99"/>
        <v/>
      </c>
      <c r="DI16" s="19">
        <f t="shared" si="100"/>
        <v>0</v>
      </c>
      <c r="DJ16" s="19" t="str">
        <f t="shared" si="101"/>
        <v/>
      </c>
      <c r="DK16" s="19">
        <f t="shared" si="102"/>
        <v>0</v>
      </c>
      <c r="DL16" s="19" t="e">
        <f t="shared" si="103"/>
        <v>#N/A</v>
      </c>
      <c r="DM16" s="19">
        <f t="shared" si="104"/>
        <v>0</v>
      </c>
      <c r="DN16" s="19" t="e">
        <f t="shared" si="105"/>
        <v>#N/A</v>
      </c>
      <c r="DO16" s="19">
        <f t="shared" si="106"/>
        <v>0</v>
      </c>
      <c r="DP16" s="19" t="str">
        <f t="shared" si="107"/>
        <v/>
      </c>
      <c r="DQ16" s="19">
        <f t="shared" si="108"/>
        <v>0</v>
      </c>
      <c r="DR16" s="19" t="str">
        <f t="shared" si="109"/>
        <v/>
      </c>
      <c r="DS16" s="19">
        <f t="shared" si="110"/>
        <v>0</v>
      </c>
      <c r="DT16" s="19" t="e">
        <f t="shared" si="111"/>
        <v>#N/A</v>
      </c>
      <c r="DU16" s="19">
        <f t="shared" si="112"/>
        <v>0</v>
      </c>
      <c r="DV16" s="19" t="e">
        <f t="shared" si="113"/>
        <v>#N/A</v>
      </c>
      <c r="DW16" s="19">
        <f t="shared" si="114"/>
        <v>0</v>
      </c>
      <c r="DX16" s="19" t="str">
        <f t="shared" si="115"/>
        <v/>
      </c>
      <c r="DY16" s="19">
        <f t="shared" si="116"/>
        <v>0</v>
      </c>
      <c r="DZ16" s="19" t="str">
        <f t="shared" si="117"/>
        <v/>
      </c>
      <c r="EA16" s="19">
        <f t="shared" si="118"/>
        <v>0</v>
      </c>
      <c r="EB16" s="19" t="e">
        <f t="shared" si="119"/>
        <v>#N/A</v>
      </c>
      <c r="EC16" s="19">
        <f t="shared" si="120"/>
        <v>0</v>
      </c>
      <c r="ED16" s="19" t="e">
        <f t="shared" si="121"/>
        <v>#N/A</v>
      </c>
      <c r="EE16" s="19">
        <f t="shared" si="122"/>
        <v>0</v>
      </c>
      <c r="EF16" s="19" t="str">
        <f t="shared" si="123"/>
        <v/>
      </c>
      <c r="EG16" s="19">
        <f t="shared" si="124"/>
        <v>0</v>
      </c>
      <c r="EH16" s="19" t="str">
        <f t="shared" si="125"/>
        <v/>
      </c>
      <c r="EI16" s="19">
        <f t="shared" si="126"/>
        <v>0</v>
      </c>
      <c r="EJ16" s="19" t="e">
        <f t="shared" si="127"/>
        <v>#N/A</v>
      </c>
      <c r="EK16" s="19">
        <f t="shared" si="128"/>
        <v>0</v>
      </c>
      <c r="EL16" s="19" t="str">
        <f t="shared" si="129"/>
        <v/>
      </c>
      <c r="EM16" s="19">
        <f t="shared" si="130"/>
        <v>0</v>
      </c>
      <c r="EN16" s="19" t="e">
        <f t="shared" si="131"/>
        <v>#N/A</v>
      </c>
      <c r="EO16" s="19">
        <f t="shared" si="132"/>
        <v>0</v>
      </c>
      <c r="EP16" s="19" t="e">
        <f t="shared" si="133"/>
        <v>#N/A</v>
      </c>
      <c r="EQ16" s="19">
        <f t="shared" si="134"/>
        <v>0</v>
      </c>
      <c r="ER16" s="19" t="str">
        <f t="shared" si="135"/>
        <v/>
      </c>
      <c r="ES16" s="19">
        <f t="shared" si="136"/>
        <v>0</v>
      </c>
      <c r="ET16" s="19"/>
    </row>
    <row r="17" spans="2:150" x14ac:dyDescent="0.2">
      <c r="B17" s="33" t="s">
        <v>32</v>
      </c>
      <c r="C17" s="34" t="str">
        <v>Mainz</v>
      </c>
      <c r="D17" s="34">
        <v>0</v>
      </c>
      <c r="E17" s="34">
        <v>0</v>
      </c>
      <c r="F17" s="34">
        <v>0</v>
      </c>
      <c r="G17" s="101"/>
      <c r="I17" s="33" t="s">
        <v>32</v>
      </c>
      <c r="J17" s="34" t="s">
        <v>65</v>
      </c>
      <c r="K17" s="34">
        <f t="shared" si="0"/>
        <v>0</v>
      </c>
      <c r="L17" s="34">
        <f t="shared" si="1"/>
        <v>0</v>
      </c>
      <c r="M17" s="40">
        <f t="shared" si="2"/>
        <v>0</v>
      </c>
      <c r="N17" s="19" t="str">
        <f t="shared" si="137"/>
        <v/>
      </c>
      <c r="O17" s="19">
        <f t="shared" si="3"/>
        <v>0</v>
      </c>
      <c r="P17" s="19" t="e">
        <f t="shared" si="138"/>
        <v>#N/A</v>
      </c>
      <c r="Q17" s="19">
        <f t="shared" si="4"/>
        <v>0</v>
      </c>
      <c r="R17" s="19" t="e">
        <f t="shared" si="5"/>
        <v>#N/A</v>
      </c>
      <c r="S17" s="19">
        <f t="shared" si="6"/>
        <v>0</v>
      </c>
      <c r="T17" s="19" t="str">
        <f t="shared" si="7"/>
        <v/>
      </c>
      <c r="U17" s="19">
        <f t="shared" si="8"/>
        <v>0</v>
      </c>
      <c r="V17" s="19" t="str">
        <f t="shared" si="9"/>
        <v/>
      </c>
      <c r="W17" s="19">
        <f t="shared" si="10"/>
        <v>0</v>
      </c>
      <c r="X17" s="19" t="e">
        <f t="shared" si="11"/>
        <v>#N/A</v>
      </c>
      <c r="Y17" s="19">
        <f t="shared" si="12"/>
        <v>0</v>
      </c>
      <c r="Z17" s="19" t="e">
        <f t="shared" si="13"/>
        <v>#N/A</v>
      </c>
      <c r="AA17" s="19">
        <f t="shared" si="14"/>
        <v>0</v>
      </c>
      <c r="AB17" s="19" t="str">
        <f t="shared" si="15"/>
        <v/>
      </c>
      <c r="AC17" s="19">
        <f t="shared" si="16"/>
        <v>0</v>
      </c>
      <c r="AD17" s="19" t="str">
        <f t="shared" si="17"/>
        <v/>
      </c>
      <c r="AE17" s="19">
        <f t="shared" si="18"/>
        <v>0</v>
      </c>
      <c r="AF17" s="19" t="e">
        <f t="shared" si="19"/>
        <v>#N/A</v>
      </c>
      <c r="AG17" s="19">
        <f t="shared" si="20"/>
        <v>0</v>
      </c>
      <c r="AH17" s="19" t="e">
        <f t="shared" si="21"/>
        <v>#N/A</v>
      </c>
      <c r="AI17" s="19">
        <f t="shared" si="22"/>
        <v>0</v>
      </c>
      <c r="AJ17" s="19" t="str">
        <f t="shared" si="23"/>
        <v/>
      </c>
      <c r="AK17" s="19">
        <f t="shared" si="24"/>
        <v>0</v>
      </c>
      <c r="AL17" s="19" t="str">
        <f t="shared" si="25"/>
        <v/>
      </c>
      <c r="AM17" s="19">
        <f t="shared" si="26"/>
        <v>0</v>
      </c>
      <c r="AN17" s="19" t="e">
        <f t="shared" si="27"/>
        <v>#N/A</v>
      </c>
      <c r="AO17" s="19">
        <f t="shared" si="28"/>
        <v>0</v>
      </c>
      <c r="AP17" s="19" t="e">
        <f t="shared" si="29"/>
        <v>#N/A</v>
      </c>
      <c r="AQ17" s="19">
        <f t="shared" si="30"/>
        <v>0</v>
      </c>
      <c r="AR17" s="19" t="str">
        <f t="shared" si="31"/>
        <v/>
      </c>
      <c r="AS17" s="19">
        <f t="shared" si="32"/>
        <v>0</v>
      </c>
      <c r="AT17" s="19" t="str">
        <f t="shared" si="33"/>
        <v/>
      </c>
      <c r="AU17" s="19">
        <f t="shared" si="34"/>
        <v>0</v>
      </c>
      <c r="AV17" s="19" t="e">
        <f t="shared" si="35"/>
        <v>#N/A</v>
      </c>
      <c r="AW17" s="19">
        <f t="shared" si="36"/>
        <v>0</v>
      </c>
      <c r="AX17" s="19" t="e">
        <f t="shared" si="37"/>
        <v>#N/A</v>
      </c>
      <c r="AY17" s="19">
        <f t="shared" si="38"/>
        <v>0</v>
      </c>
      <c r="AZ17" s="19" t="str">
        <f t="shared" si="39"/>
        <v/>
      </c>
      <c r="BA17" s="19">
        <f t="shared" si="40"/>
        <v>0</v>
      </c>
      <c r="BB17" s="19" t="str">
        <f t="shared" si="41"/>
        <v/>
      </c>
      <c r="BC17" s="19">
        <f t="shared" si="42"/>
        <v>0</v>
      </c>
      <c r="BD17" s="19" t="e">
        <f t="shared" si="43"/>
        <v>#N/A</v>
      </c>
      <c r="BE17" s="19">
        <f t="shared" si="44"/>
        <v>0</v>
      </c>
      <c r="BF17" s="19" t="e">
        <f t="shared" si="45"/>
        <v>#N/A</v>
      </c>
      <c r="BG17" s="19">
        <f t="shared" si="46"/>
        <v>0</v>
      </c>
      <c r="BH17" s="19" t="str">
        <f t="shared" si="47"/>
        <v/>
      </c>
      <c r="BI17" s="19">
        <f t="shared" si="48"/>
        <v>0</v>
      </c>
      <c r="BJ17" s="19" t="str">
        <f t="shared" si="49"/>
        <v/>
      </c>
      <c r="BK17" s="19">
        <f t="shared" si="50"/>
        <v>0</v>
      </c>
      <c r="BL17" s="19" t="e">
        <f t="shared" si="51"/>
        <v>#N/A</v>
      </c>
      <c r="BM17" s="19">
        <f t="shared" si="52"/>
        <v>0</v>
      </c>
      <c r="BN17" s="19" t="str">
        <f t="shared" si="53"/>
        <v/>
      </c>
      <c r="BO17" s="19">
        <f t="shared" si="54"/>
        <v>0</v>
      </c>
      <c r="BP17" s="19" t="e">
        <f t="shared" si="55"/>
        <v>#N/A</v>
      </c>
      <c r="BQ17" s="19">
        <f t="shared" si="56"/>
        <v>0</v>
      </c>
      <c r="BR17" s="19" t="e">
        <f t="shared" si="57"/>
        <v>#N/A</v>
      </c>
      <c r="BS17" s="19">
        <f t="shared" si="58"/>
        <v>0</v>
      </c>
      <c r="BT17" s="19" t="str">
        <f t="shared" si="59"/>
        <v/>
      </c>
      <c r="BU17" s="19">
        <f t="shared" si="60"/>
        <v>0</v>
      </c>
      <c r="BV17" s="19" t="str">
        <f t="shared" si="61"/>
        <v/>
      </c>
      <c r="BW17" s="19">
        <f t="shared" si="62"/>
        <v>0</v>
      </c>
      <c r="BX17" s="19" t="e">
        <f t="shared" si="63"/>
        <v>#N/A</v>
      </c>
      <c r="BY17" s="19">
        <f t="shared" si="64"/>
        <v>0</v>
      </c>
      <c r="BZ17" s="19" t="e">
        <f t="shared" si="65"/>
        <v>#N/A</v>
      </c>
      <c r="CA17" s="19">
        <f t="shared" si="66"/>
        <v>0</v>
      </c>
      <c r="CB17" s="19" t="str">
        <f t="shared" si="67"/>
        <v/>
      </c>
      <c r="CC17" s="19">
        <f t="shared" si="68"/>
        <v>0</v>
      </c>
      <c r="CD17" s="19" t="e">
        <f t="shared" si="69"/>
        <v>#N/A</v>
      </c>
      <c r="CE17" s="19">
        <f t="shared" si="70"/>
        <v>0</v>
      </c>
      <c r="CF17" s="19" t="str">
        <f t="shared" si="71"/>
        <v/>
      </c>
      <c r="CG17" s="19">
        <f t="shared" si="72"/>
        <v>0</v>
      </c>
      <c r="CH17" s="19" t="str">
        <f t="shared" si="73"/>
        <v/>
      </c>
      <c r="CI17" s="19">
        <f t="shared" si="74"/>
        <v>0</v>
      </c>
      <c r="CJ17" s="19" t="e">
        <f t="shared" si="75"/>
        <v>#N/A</v>
      </c>
      <c r="CK17" s="19">
        <f t="shared" si="76"/>
        <v>0</v>
      </c>
      <c r="CL17" s="19" t="e">
        <f t="shared" si="77"/>
        <v>#N/A</v>
      </c>
      <c r="CM17" s="19">
        <f t="shared" si="78"/>
        <v>0</v>
      </c>
      <c r="CN17" s="19" t="str">
        <f t="shared" si="79"/>
        <v/>
      </c>
      <c r="CO17" s="19">
        <f t="shared" si="80"/>
        <v>0</v>
      </c>
      <c r="CP17" s="19" t="str">
        <f t="shared" si="81"/>
        <v/>
      </c>
      <c r="CQ17" s="19">
        <f t="shared" si="82"/>
        <v>0</v>
      </c>
      <c r="CR17" s="19" t="e">
        <f t="shared" si="83"/>
        <v>#N/A</v>
      </c>
      <c r="CS17" s="19">
        <f t="shared" si="84"/>
        <v>0</v>
      </c>
      <c r="CT17" s="19" t="e">
        <f t="shared" si="85"/>
        <v>#N/A</v>
      </c>
      <c r="CU17" s="19">
        <f t="shared" si="86"/>
        <v>0</v>
      </c>
      <c r="CV17" s="19" t="str">
        <f t="shared" si="87"/>
        <v/>
      </c>
      <c r="CW17" s="19">
        <f t="shared" si="88"/>
        <v>0</v>
      </c>
      <c r="CX17" s="19" t="str">
        <f t="shared" si="89"/>
        <v/>
      </c>
      <c r="CY17" s="19">
        <f t="shared" si="90"/>
        <v>0</v>
      </c>
      <c r="CZ17" s="19" t="e">
        <f t="shared" si="91"/>
        <v>#N/A</v>
      </c>
      <c r="DA17" s="19">
        <f t="shared" si="92"/>
        <v>0</v>
      </c>
      <c r="DB17" s="19" t="e">
        <f t="shared" si="93"/>
        <v>#N/A</v>
      </c>
      <c r="DC17" s="19">
        <f t="shared" si="94"/>
        <v>0</v>
      </c>
      <c r="DD17" s="19" t="str">
        <f t="shared" si="95"/>
        <v/>
      </c>
      <c r="DE17" s="19">
        <f t="shared" si="96"/>
        <v>0</v>
      </c>
      <c r="DF17" s="19" t="str">
        <f t="shared" si="97"/>
        <v/>
      </c>
      <c r="DG17" s="19">
        <f t="shared" si="98"/>
        <v>0</v>
      </c>
      <c r="DH17" s="19" t="e">
        <f t="shared" si="99"/>
        <v>#N/A</v>
      </c>
      <c r="DI17" s="19">
        <f t="shared" si="100"/>
        <v>0</v>
      </c>
      <c r="DJ17" s="19" t="e">
        <f t="shared" si="101"/>
        <v>#N/A</v>
      </c>
      <c r="DK17" s="19">
        <f t="shared" si="102"/>
        <v>0</v>
      </c>
      <c r="DL17" s="19" t="str">
        <f t="shared" si="103"/>
        <v/>
      </c>
      <c r="DM17" s="19">
        <f t="shared" si="104"/>
        <v>0</v>
      </c>
      <c r="DN17" s="19" t="str">
        <f t="shared" si="105"/>
        <v/>
      </c>
      <c r="DO17" s="19">
        <f t="shared" si="106"/>
        <v>0</v>
      </c>
      <c r="DP17" s="19" t="e">
        <f t="shared" si="107"/>
        <v>#N/A</v>
      </c>
      <c r="DQ17" s="19">
        <f t="shared" si="108"/>
        <v>0</v>
      </c>
      <c r="DR17" s="19" t="e">
        <f t="shared" si="109"/>
        <v>#N/A</v>
      </c>
      <c r="DS17" s="19">
        <f t="shared" si="110"/>
        <v>0</v>
      </c>
      <c r="DT17" s="19" t="str">
        <f t="shared" si="111"/>
        <v/>
      </c>
      <c r="DU17" s="19">
        <f t="shared" si="112"/>
        <v>0</v>
      </c>
      <c r="DV17" s="19" t="str">
        <f t="shared" si="113"/>
        <v/>
      </c>
      <c r="DW17" s="19">
        <f t="shared" si="114"/>
        <v>0</v>
      </c>
      <c r="DX17" s="19" t="e">
        <f t="shared" si="115"/>
        <v>#N/A</v>
      </c>
      <c r="DY17" s="19">
        <f t="shared" si="116"/>
        <v>0</v>
      </c>
      <c r="DZ17" s="19" t="e">
        <f t="shared" si="117"/>
        <v>#N/A</v>
      </c>
      <c r="EA17" s="19">
        <f t="shared" si="118"/>
        <v>0</v>
      </c>
      <c r="EB17" s="19" t="str">
        <f t="shared" si="119"/>
        <v/>
      </c>
      <c r="EC17" s="19">
        <f t="shared" si="120"/>
        <v>0</v>
      </c>
      <c r="ED17" s="19" t="e">
        <f t="shared" si="121"/>
        <v>#N/A</v>
      </c>
      <c r="EE17" s="19">
        <f t="shared" si="122"/>
        <v>0</v>
      </c>
      <c r="EF17" s="19" t="str">
        <f t="shared" si="123"/>
        <v/>
      </c>
      <c r="EG17" s="19">
        <f t="shared" si="124"/>
        <v>0</v>
      </c>
      <c r="EH17" s="19" t="str">
        <f t="shared" si="125"/>
        <v/>
      </c>
      <c r="EI17" s="19">
        <f t="shared" si="126"/>
        <v>0</v>
      </c>
      <c r="EJ17" s="19" t="e">
        <f t="shared" si="127"/>
        <v>#N/A</v>
      </c>
      <c r="EK17" s="19">
        <f t="shared" si="128"/>
        <v>0</v>
      </c>
      <c r="EL17" s="19" t="e">
        <f t="shared" si="129"/>
        <v>#N/A</v>
      </c>
      <c r="EM17" s="19">
        <f t="shared" si="130"/>
        <v>0</v>
      </c>
      <c r="EN17" s="19" t="str">
        <f t="shared" si="131"/>
        <v/>
      </c>
      <c r="EO17" s="19">
        <f t="shared" si="132"/>
        <v>0</v>
      </c>
      <c r="EP17" s="19" t="str">
        <f t="shared" si="133"/>
        <v/>
      </c>
      <c r="EQ17" s="19">
        <f t="shared" si="134"/>
        <v>0</v>
      </c>
      <c r="ER17" s="19" t="e">
        <f t="shared" si="135"/>
        <v>#N/A</v>
      </c>
      <c r="ES17" s="19">
        <f t="shared" si="136"/>
        <v>0</v>
      </c>
      <c r="ET17" s="19"/>
    </row>
    <row r="18" spans="2:150" x14ac:dyDescent="0.2">
      <c r="B18" s="33" t="s">
        <v>33</v>
      </c>
      <c r="C18" s="65" t="str">
        <v>M'gladbach</v>
      </c>
      <c r="D18" s="20">
        <v>0</v>
      </c>
      <c r="E18" s="20">
        <v>0</v>
      </c>
      <c r="F18" s="19">
        <v>0</v>
      </c>
      <c r="G18" s="101"/>
      <c r="I18" s="33" t="s">
        <v>33</v>
      </c>
      <c r="J18" s="34" t="s">
        <v>91</v>
      </c>
      <c r="K18" s="34">
        <f t="shared" si="0"/>
        <v>0</v>
      </c>
      <c r="L18" s="34">
        <f t="shared" si="1"/>
        <v>0</v>
      </c>
      <c r="M18" s="40">
        <f t="shared" si="2"/>
        <v>0</v>
      </c>
      <c r="N18" s="19" t="e">
        <f>VLOOKUP($J18,_1._Spieltag,11,0)</f>
        <v>#N/A</v>
      </c>
      <c r="O18" s="19">
        <f>IF(ISNA(N18),0,IF(N18&lt;2,N18*2+1,0))</f>
        <v>0</v>
      </c>
      <c r="P18" s="19" t="str">
        <f>VLOOKUP($J18,_1SA,9,0)</f>
        <v/>
      </c>
      <c r="Q18" s="19">
        <f>IF(ISNA(P18),0,IF(P18=2,3,IF(P18=0,1,0)))</f>
        <v>0</v>
      </c>
      <c r="R18" s="19" t="str">
        <f>VLOOKUP($J18,_2._Spieltag,11,0)</f>
        <v/>
      </c>
      <c r="S18" s="19">
        <f>IF(ISNA(R18),0,IF(R18&lt;2,R18*2+1,0))</f>
        <v>0</v>
      </c>
      <c r="T18" s="19" t="e">
        <f>VLOOKUP($J18,_2SA,9,0)</f>
        <v>#N/A</v>
      </c>
      <c r="U18" s="19">
        <f>IF(ISNA(T18),0,IF(T18=2,3,IF(T18=0,1,0)))</f>
        <v>0</v>
      </c>
      <c r="V18" s="19" t="e">
        <f>VLOOKUP($J18,_3._Spieltag,11,0)</f>
        <v>#N/A</v>
      </c>
      <c r="W18" s="19">
        <f>IF(ISNA(V18),0,IF(V18&lt;2,V18*2+1,0))</f>
        <v>0</v>
      </c>
      <c r="X18" s="19" t="str">
        <f>VLOOKUP($J18,_3SA,9,0)</f>
        <v/>
      </c>
      <c r="Y18" s="19">
        <f>IF(ISNA(X18),0,IF(X18=2,3,IF(X18=0,1,0)))</f>
        <v>0</v>
      </c>
      <c r="Z18" s="19" t="str">
        <f>VLOOKUP($J18,_4._Spieltag,11,0)</f>
        <v/>
      </c>
      <c r="AA18" s="19">
        <f>IF(ISNA(Z18),0,IF(Z18&lt;2,Z18*2+1,0))</f>
        <v>0</v>
      </c>
      <c r="AB18" s="19" t="e">
        <f>VLOOKUP($J18,_4SA,9,0)</f>
        <v>#N/A</v>
      </c>
      <c r="AC18" s="19">
        <f>IF(ISNA(AB18),0,IF(AB18=2,3,IF(AB18=0,1,0)))</f>
        <v>0</v>
      </c>
      <c r="AD18" s="19" t="e">
        <f>VLOOKUP($J18,_5._Spieltag,11,0)</f>
        <v>#N/A</v>
      </c>
      <c r="AE18" s="19">
        <f>IF(ISNA(AD18),0,IF(AD18&lt;2,AD18*2+1,0))</f>
        <v>0</v>
      </c>
      <c r="AF18" s="19" t="str">
        <f>VLOOKUP($J18,_5SA,9,0)</f>
        <v/>
      </c>
      <c r="AG18" s="19">
        <f>IF(ISNA(AF18),0,IF(AF18=2,3,IF(AF18=0,1,0)))</f>
        <v>0</v>
      </c>
      <c r="AH18" s="19" t="str">
        <f>VLOOKUP($J18,_6._Spieltag,11,0)</f>
        <v/>
      </c>
      <c r="AI18" s="19">
        <f>IF(ISNA(AH18),0,IF(AH18&lt;2,AH18*2+1,0))</f>
        <v>0</v>
      </c>
      <c r="AJ18" s="19" t="e">
        <f>VLOOKUP($J18,_6SA,9,0)</f>
        <v>#N/A</v>
      </c>
      <c r="AK18" s="19">
        <f>IF(ISNA(AJ18),0,IF(AJ18=2,3,IF(AJ18=0,1,0)))</f>
        <v>0</v>
      </c>
      <c r="AL18" s="19" t="e">
        <f>VLOOKUP($J18,_7._Spieltag,11,0)</f>
        <v>#N/A</v>
      </c>
      <c r="AM18" s="19">
        <f>IF(ISNA(AL18),0,IF(AL18&lt;2,AL18*2+1,0))</f>
        <v>0</v>
      </c>
      <c r="AN18" s="19" t="str">
        <f>VLOOKUP($J18,_7SA,9,0)</f>
        <v/>
      </c>
      <c r="AO18" s="19">
        <f>IF(ISNA(AN18),0,IF(AN18=2,3,IF(AN18=0,1,0)))</f>
        <v>0</v>
      </c>
      <c r="AP18" s="19" t="str">
        <f>VLOOKUP($J18,_8._Spieltag,11,0)</f>
        <v/>
      </c>
      <c r="AQ18" s="19">
        <f>IF(ISNA(AP18),0,IF(AP18&lt;2,AP18*2+1,0))</f>
        <v>0</v>
      </c>
      <c r="AR18" s="19" t="e">
        <f>VLOOKUP($J18,_8SA,9,0)</f>
        <v>#N/A</v>
      </c>
      <c r="AS18" s="19">
        <f>IF(ISNA(AR18),0,IF(AR18=2,3,IF(AR18=0,1,0)))</f>
        <v>0</v>
      </c>
      <c r="AT18" s="19" t="e">
        <f>VLOOKUP($J18,_9._Spieltag,11,0)</f>
        <v>#N/A</v>
      </c>
      <c r="AU18" s="19">
        <f>IF(ISNA(AT18),0,IF(AT18&lt;2,AT18*2+1,0))</f>
        <v>0</v>
      </c>
      <c r="AV18" s="19" t="str">
        <f>VLOOKUP($J18,_9SA,9,0)</f>
        <v/>
      </c>
      <c r="AW18" s="19">
        <f>IF(ISNA(AV18),0,IF(AV18=2,3,IF(AV18=0,1,0)))</f>
        <v>0</v>
      </c>
      <c r="AX18" s="19" t="str">
        <f>VLOOKUP($J18,_10._Spieltag,11,0)</f>
        <v/>
      </c>
      <c r="AY18" s="19">
        <f>IF(ISNA(AX18),0,IF(AX18&lt;2,AX18*2+1,0))</f>
        <v>0</v>
      </c>
      <c r="AZ18" s="19" t="e">
        <f>VLOOKUP($J18,_10SA,9,0)</f>
        <v>#N/A</v>
      </c>
      <c r="BA18" s="19">
        <f>IF(ISNA(AZ18),0,IF(AZ18=2,3,IF(AZ18=0,1,0)))</f>
        <v>0</v>
      </c>
      <c r="BB18" s="19" t="e">
        <f>VLOOKUP($J18,_11._Spieltag,11,0)</f>
        <v>#N/A</v>
      </c>
      <c r="BC18" s="19">
        <f>IF(ISNA(BB18),0,IF(BB18&lt;2,BB18*2+1,0))</f>
        <v>0</v>
      </c>
      <c r="BD18" s="19" t="str">
        <f>VLOOKUP($J18,_11SA,9,0)</f>
        <v/>
      </c>
      <c r="BE18" s="19">
        <f>IF(ISNA(BD18),0,IF(BD18=2,3,IF(BD18=0,1,0)))</f>
        <v>0</v>
      </c>
      <c r="BF18" s="19" t="e">
        <f>VLOOKUP($J18,_12._Spieltag,11,0)</f>
        <v>#N/A</v>
      </c>
      <c r="BG18" s="19">
        <f>IF(ISNA(BF18),0,IF(BF18&lt;2,BF18*2+1,0))</f>
        <v>0</v>
      </c>
      <c r="BH18" s="19" t="str">
        <f>VLOOKUP($J18,_12SA,9,0)</f>
        <v/>
      </c>
      <c r="BI18" s="19">
        <f>IF(ISNA(BH18),0,IF(BH18=2,3,IF(BH18=0,1,0)))</f>
        <v>0</v>
      </c>
      <c r="BJ18" s="19" t="str">
        <f>VLOOKUP($J18,_13._Spieltag,11,0)</f>
        <v/>
      </c>
      <c r="BK18" s="19">
        <f>IF(ISNA(BJ18),0,IF(BJ18&lt;2,BJ18*2+1,0))</f>
        <v>0</v>
      </c>
      <c r="BL18" s="19" t="e">
        <f>VLOOKUP($J18,_13SA,9,0)</f>
        <v>#N/A</v>
      </c>
      <c r="BM18" s="19">
        <f>IF(ISNA(BL18),0,IF(BL18=2,3,IF(BL18=0,1,0)))</f>
        <v>0</v>
      </c>
      <c r="BN18" s="19" t="e">
        <f>VLOOKUP($J18,_14._Spieltag,11,0)</f>
        <v>#N/A</v>
      </c>
      <c r="BO18" s="19">
        <f>IF(ISNA(BN18),0,IF(BN18&lt;2,BN18*2+1,0))</f>
        <v>0</v>
      </c>
      <c r="BP18" s="19" t="str">
        <f>VLOOKUP($J18,_14SA,9,0)</f>
        <v/>
      </c>
      <c r="BQ18" s="19">
        <f>IF(ISNA(BP18),0,IF(BP18=2,3,IF(BP18=0,1,0)))</f>
        <v>0</v>
      </c>
      <c r="BR18" s="19" t="str">
        <f>VLOOKUP($J18,_15._Spieltag,11,0)</f>
        <v/>
      </c>
      <c r="BS18" s="19">
        <f>IF(ISNA(BR18),0,IF(BR18&lt;2,BR18*2+1,0))</f>
        <v>0</v>
      </c>
      <c r="BT18" s="19" t="e">
        <f>VLOOKUP($J18,_15SA,9,0)</f>
        <v>#N/A</v>
      </c>
      <c r="BU18" s="19">
        <f>IF(ISNA(BT18),0,IF(BT18=2,3,IF(BT18=0,1,0)))</f>
        <v>0</v>
      </c>
      <c r="BV18" s="19" t="e">
        <f>VLOOKUP($J18,_16._Spieltag,11,0)</f>
        <v>#N/A</v>
      </c>
      <c r="BW18" s="19">
        <f>IF(ISNA(BV18),0,IF(BV18&lt;2,BV18*2+1,0))</f>
        <v>0</v>
      </c>
      <c r="BX18" s="19" t="str">
        <f>VLOOKUP($J18,_16SA,9,0)</f>
        <v/>
      </c>
      <c r="BY18" s="19">
        <f>IF(ISNA(BX18),0,IF(BX18=2,3,IF(BX18=0,1,0)))</f>
        <v>0</v>
      </c>
      <c r="BZ18" s="19" t="str">
        <f>VLOOKUP($J18,_17._Spieltag,11,0)</f>
        <v/>
      </c>
      <c r="CA18" s="19">
        <f>IF(ISNA(BZ18),0,IF(BZ18&lt;2,BZ18*2+1,0))</f>
        <v>0</v>
      </c>
      <c r="CB18" s="19" t="e">
        <f>VLOOKUP($J18,_17SA,9,0)</f>
        <v>#N/A</v>
      </c>
      <c r="CC18" s="19">
        <f>IF(ISNA(CB18),0,IF(CB18=2,3,IF(CB18=0,1,0)))</f>
        <v>0</v>
      </c>
      <c r="CD18" s="19" t="str">
        <f>VLOOKUP($J18,_18._Spieltag,11,0)</f>
        <v/>
      </c>
      <c r="CE18" s="19">
        <f>IF(ISNA(CD18),0,IF(CD18&lt;2,CD18*2+1,0))</f>
        <v>0</v>
      </c>
      <c r="CF18" s="19" t="e">
        <f>VLOOKUP($J18,_18SA,9,0)</f>
        <v>#N/A</v>
      </c>
      <c r="CG18" s="19">
        <f>IF(ISNA(CF18),0,IF(CF18=2,3,IF(CF18=0,1,0)))</f>
        <v>0</v>
      </c>
      <c r="CH18" s="19" t="e">
        <f>VLOOKUP($J18,_19._Spieltag,11,0)</f>
        <v>#N/A</v>
      </c>
      <c r="CI18" s="19">
        <f>IF(ISNA(CH18),0,IF(CH18&lt;2,CH18*2+1,0))</f>
        <v>0</v>
      </c>
      <c r="CJ18" s="19" t="str">
        <f>VLOOKUP($J18,_19SA,9,0)</f>
        <v/>
      </c>
      <c r="CK18" s="19">
        <f>IF(ISNA(CJ18),0,IF(CJ18=2,3,IF(CJ18=0,1,0)))</f>
        <v>0</v>
      </c>
      <c r="CL18" s="19" t="str">
        <f>VLOOKUP($J18,_20._Spieltag,11,0)</f>
        <v/>
      </c>
      <c r="CM18" s="19">
        <f>IF(ISNA(CL18),0,IF(CL18&lt;2,CL18*2+1,0))</f>
        <v>0</v>
      </c>
      <c r="CN18" s="19" t="e">
        <f>VLOOKUP($J18,_20SA,9,0)</f>
        <v>#N/A</v>
      </c>
      <c r="CO18" s="19">
        <f>IF(ISNA(CN18),0,IF(CN18=2,3,IF(CN18=0,1,0)))</f>
        <v>0</v>
      </c>
      <c r="CP18" s="19" t="e">
        <f>VLOOKUP($J18,_21._Spieltag,11,0)</f>
        <v>#N/A</v>
      </c>
      <c r="CQ18" s="19">
        <f>IF(ISNA(CP18),0,IF(CP18&lt;2,CP18*2+1,0))</f>
        <v>0</v>
      </c>
      <c r="CR18" s="19" t="str">
        <f>VLOOKUP($J18,_21SA,9,0)</f>
        <v/>
      </c>
      <c r="CS18" s="19">
        <f>IF(ISNA(CR18),0,IF(CR18=2,3,IF(CR18=0,1,0)))</f>
        <v>0</v>
      </c>
      <c r="CT18" s="19" t="str">
        <f>VLOOKUP($J18,_22._Spieltag,11,0)</f>
        <v/>
      </c>
      <c r="CU18" s="19">
        <f>IF(ISNA(CT18),0,IF(CT18&lt;2,CT18*2+1,0))</f>
        <v>0</v>
      </c>
      <c r="CV18" s="19" t="e">
        <f>VLOOKUP($J18,_22SA,9,0)</f>
        <v>#N/A</v>
      </c>
      <c r="CW18" s="19">
        <f>IF(ISNA(CV18),0,IF(CV18=2,3,IF(CV18=0,1,0)))</f>
        <v>0</v>
      </c>
      <c r="CX18" s="19" t="e">
        <f>VLOOKUP($J18,_23._Spieltag,11,0)</f>
        <v>#N/A</v>
      </c>
      <c r="CY18" s="19">
        <f>IF(ISNA(CX18),0,IF(CX18&lt;2,CX18*2+1,0))</f>
        <v>0</v>
      </c>
      <c r="CZ18" s="19" t="str">
        <f>VLOOKUP($J18,_23SA,9,0)</f>
        <v/>
      </c>
      <c r="DA18" s="19">
        <f>IF(ISNA(CZ18),0,IF(CZ18=2,3,IF(CZ18=0,1,0)))</f>
        <v>0</v>
      </c>
      <c r="DB18" s="19" t="str">
        <f>VLOOKUP($J18,_24._Spieltag,11,0)</f>
        <v/>
      </c>
      <c r="DC18" s="19">
        <f>IF(ISNA(DB18),0,IF(DB18&lt;2,DB18*2+1,0))</f>
        <v>0</v>
      </c>
      <c r="DD18" s="19" t="e">
        <f>VLOOKUP($J18,_24SA,9,0)</f>
        <v>#N/A</v>
      </c>
      <c r="DE18" s="19">
        <f>IF(ISNA(DD18),0,IF(DD18=2,3,IF(DD18=0,1,0)))</f>
        <v>0</v>
      </c>
      <c r="DF18" s="19" t="e">
        <f>VLOOKUP($J18,_25._Spieltag,11,0)</f>
        <v>#N/A</v>
      </c>
      <c r="DG18" s="19">
        <f>IF(ISNA(DF18),0,IF(DF18&lt;2,DF18*2+1,0))</f>
        <v>0</v>
      </c>
      <c r="DH18" s="19" t="str">
        <f>VLOOKUP($J18,_25SA,9,0)</f>
        <v/>
      </c>
      <c r="DI18" s="19">
        <f>IF(ISNA(DH18),0,IF(DH18=2,3,IF(DH18=0,1,0)))</f>
        <v>0</v>
      </c>
      <c r="DJ18" s="19" t="str">
        <f>VLOOKUP($J18,_26._Spieltag,11,0)</f>
        <v/>
      </c>
      <c r="DK18" s="19">
        <f>IF(ISNA(DJ18),0,IF(DJ18&lt;2,DJ18*2+1,0))</f>
        <v>0</v>
      </c>
      <c r="DL18" s="19" t="e">
        <f>VLOOKUP($J18,_26SA,9,0)</f>
        <v>#N/A</v>
      </c>
      <c r="DM18" s="19">
        <f>IF(ISNA(DL18),0,IF(DL18=2,3,IF(DL18=0,1,0)))</f>
        <v>0</v>
      </c>
      <c r="DN18" s="19" t="e">
        <f>VLOOKUP($J18,_27._Spieltag,11,0)</f>
        <v>#N/A</v>
      </c>
      <c r="DO18" s="19">
        <f>IF(ISNA(DN18),0,IF(DN18&lt;2,DN18*2+1,0))</f>
        <v>0</v>
      </c>
      <c r="DP18" s="19" t="str">
        <f>VLOOKUP($J18,_27SA,9,0)</f>
        <v/>
      </c>
      <c r="DQ18" s="19">
        <f>IF(ISNA(DP18),0,IF(DP18=2,3,IF(DP18=0,1,0)))</f>
        <v>0</v>
      </c>
      <c r="DR18" s="19" t="str">
        <f>VLOOKUP($J18,_28._Spieltag,11,0)</f>
        <v/>
      </c>
      <c r="DS18" s="19">
        <f>IF(ISNA(DR18),0,IF(DR18&lt;2,DR18*2+1,0))</f>
        <v>0</v>
      </c>
      <c r="DT18" s="19" t="e">
        <f>VLOOKUP($J18,_28SA,9,0)</f>
        <v>#N/A</v>
      </c>
      <c r="DU18" s="19">
        <f>IF(ISNA(DT18),0,IF(DT18=2,3,IF(DT18=0,1,0)))</f>
        <v>0</v>
      </c>
      <c r="DV18" s="19" t="str">
        <f>VLOOKUP($J18,_29._Spieltag,11,0)</f>
        <v/>
      </c>
      <c r="DW18" s="19">
        <f>IF(ISNA(DV18),0,IF(DV18&lt;2,DV18*2+1,0))</f>
        <v>0</v>
      </c>
      <c r="DX18" s="19" t="e">
        <f>VLOOKUP($J18,_29SA,9,0)</f>
        <v>#N/A</v>
      </c>
      <c r="DY18" s="19">
        <f>IF(ISNA(DX18),0,IF(DX18=2,3,IF(DX18=0,1,0)))</f>
        <v>0</v>
      </c>
      <c r="DZ18" s="19" t="e">
        <f>VLOOKUP($J18,_30._Spieltag,11,0)</f>
        <v>#N/A</v>
      </c>
      <c r="EA18" s="19">
        <f>IF(ISNA(DZ18),0,IF(DZ18&lt;2,DZ18*2+1,0))</f>
        <v>0</v>
      </c>
      <c r="EB18" s="19" t="str">
        <f>VLOOKUP($J18,_30SA,9,0)</f>
        <v/>
      </c>
      <c r="EC18" s="19">
        <f>IF(ISNA(EB18),0,IF(EB18=2,3,IF(EB18=0,1,0)))</f>
        <v>0</v>
      </c>
      <c r="ED18" s="19" t="str">
        <f>VLOOKUP($J18,_31._Spieltag,11,0)</f>
        <v/>
      </c>
      <c r="EE18" s="19">
        <f>IF(ISNA(ED18),0,IF(ED18&lt;2,ED18*2+1,0))</f>
        <v>0</v>
      </c>
      <c r="EF18" s="19" t="e">
        <f>VLOOKUP($J18,_31SA,9,0)</f>
        <v>#N/A</v>
      </c>
      <c r="EG18" s="19">
        <f>IF(ISNA(EF18),0,IF(EF18=2,3,IF(EF18=0,1,0)))</f>
        <v>0</v>
      </c>
      <c r="EH18" s="19" t="e">
        <f>VLOOKUP($J18,_32._Spieltag,11,0)</f>
        <v>#N/A</v>
      </c>
      <c r="EI18" s="19">
        <f>IF(ISNA(EH18),0,IF(EH18&lt;2,EH18*2+1,0))</f>
        <v>0</v>
      </c>
      <c r="EJ18" s="19" t="str">
        <f>VLOOKUP($J18,_32SA,9,0)</f>
        <v/>
      </c>
      <c r="EK18" s="19">
        <f>IF(ISNA(EJ18),0,IF(EJ18=2,3,IF(EJ18=0,1,0)))</f>
        <v>0</v>
      </c>
      <c r="EL18" s="19" t="str">
        <f>VLOOKUP($J18,_33._Spieltag,11,0)</f>
        <v/>
      </c>
      <c r="EM18" s="19">
        <f>IF(ISNA(EL18),0,IF(EL18&lt;2,EL18*2+1,0))</f>
        <v>0</v>
      </c>
      <c r="EN18" s="19" t="e">
        <f>VLOOKUP($J18,_33SA,9,0)</f>
        <v>#N/A</v>
      </c>
      <c r="EO18" s="19">
        <f>IF(ISNA(EN18),0,IF(EN18=2,3,IF(EN18=0,1,0)))</f>
        <v>0</v>
      </c>
      <c r="EP18" s="19" t="e">
        <f>VLOOKUP($J18,_34._Spieltag,11,0)</f>
        <v>#N/A</v>
      </c>
      <c r="EQ18" s="19">
        <f>IF(ISNA(EP18),0,IF(EP18&lt;2,EP18*2+1,0))</f>
        <v>0</v>
      </c>
      <c r="ER18" s="19" t="str">
        <f>VLOOKUP($J18,_34SA,9,0)</f>
        <v/>
      </c>
      <c r="ES18" s="19">
        <f>IF(ISNA(ER18),0,IF(ER18=2,3,IF(ER18=0,1,0)))</f>
        <v>0</v>
      </c>
      <c r="ET18" s="19"/>
    </row>
    <row r="19" spans="2:150" x14ac:dyDescent="0.2">
      <c r="B19" s="33" t="s">
        <v>34</v>
      </c>
      <c r="C19" s="34" t="str">
        <v>Paderborn</v>
      </c>
      <c r="D19" s="34">
        <v>0</v>
      </c>
      <c r="E19" s="34">
        <v>0</v>
      </c>
      <c r="F19" s="34">
        <v>0</v>
      </c>
      <c r="G19" s="101"/>
      <c r="I19" s="33" t="s">
        <v>34</v>
      </c>
      <c r="J19" s="34" t="s">
        <v>89</v>
      </c>
      <c r="K19" s="34">
        <f t="shared" si="0"/>
        <v>0</v>
      </c>
      <c r="L19" s="34">
        <f t="shared" si="1"/>
        <v>0</v>
      </c>
      <c r="M19" s="40">
        <f t="shared" si="2"/>
        <v>0</v>
      </c>
      <c r="N19" s="19" t="e">
        <f t="shared" si="137"/>
        <v>#N/A</v>
      </c>
      <c r="O19" s="19">
        <f t="shared" si="3"/>
        <v>0</v>
      </c>
      <c r="P19" s="19" t="str">
        <f t="shared" si="138"/>
        <v/>
      </c>
      <c r="Q19" s="19">
        <f t="shared" si="4"/>
        <v>0</v>
      </c>
      <c r="R19" s="19" t="str">
        <f t="shared" si="5"/>
        <v/>
      </c>
      <c r="S19" s="19">
        <f t="shared" si="6"/>
        <v>0</v>
      </c>
      <c r="T19" s="19" t="e">
        <f t="shared" si="7"/>
        <v>#N/A</v>
      </c>
      <c r="U19" s="19">
        <f t="shared" si="8"/>
        <v>0</v>
      </c>
      <c r="V19" s="19" t="e">
        <f t="shared" si="9"/>
        <v>#N/A</v>
      </c>
      <c r="W19" s="19">
        <f t="shared" si="10"/>
        <v>0</v>
      </c>
      <c r="X19" s="19" t="str">
        <f t="shared" si="11"/>
        <v/>
      </c>
      <c r="Y19" s="19">
        <f t="shared" si="12"/>
        <v>0</v>
      </c>
      <c r="Z19" s="19" t="str">
        <f t="shared" si="13"/>
        <v/>
      </c>
      <c r="AA19" s="19">
        <f t="shared" si="14"/>
        <v>0</v>
      </c>
      <c r="AB19" s="19" t="e">
        <f t="shared" si="15"/>
        <v>#N/A</v>
      </c>
      <c r="AC19" s="19">
        <f t="shared" si="16"/>
        <v>0</v>
      </c>
      <c r="AD19" s="19" t="str">
        <f t="shared" si="17"/>
        <v/>
      </c>
      <c r="AE19" s="19">
        <f t="shared" si="18"/>
        <v>0</v>
      </c>
      <c r="AF19" s="19" t="e">
        <f t="shared" si="19"/>
        <v>#N/A</v>
      </c>
      <c r="AG19" s="19">
        <f t="shared" si="20"/>
        <v>0</v>
      </c>
      <c r="AH19" s="19" t="e">
        <f t="shared" si="21"/>
        <v>#N/A</v>
      </c>
      <c r="AI19" s="19">
        <f t="shared" si="22"/>
        <v>0</v>
      </c>
      <c r="AJ19" s="19" t="str">
        <f t="shared" si="23"/>
        <v/>
      </c>
      <c r="AK19" s="19">
        <f t="shared" si="24"/>
        <v>0</v>
      </c>
      <c r="AL19" s="19" t="str">
        <f t="shared" si="25"/>
        <v/>
      </c>
      <c r="AM19" s="19">
        <f t="shared" si="26"/>
        <v>0</v>
      </c>
      <c r="AN19" s="19" t="e">
        <f t="shared" si="27"/>
        <v>#N/A</v>
      </c>
      <c r="AO19" s="19">
        <f t="shared" si="28"/>
        <v>0</v>
      </c>
      <c r="AP19" s="19" t="e">
        <f t="shared" si="29"/>
        <v>#N/A</v>
      </c>
      <c r="AQ19" s="19">
        <f t="shared" si="30"/>
        <v>0</v>
      </c>
      <c r="AR19" s="19" t="str">
        <f t="shared" si="31"/>
        <v/>
      </c>
      <c r="AS19" s="19">
        <f t="shared" si="32"/>
        <v>0</v>
      </c>
      <c r="AT19" s="19" t="str">
        <f t="shared" si="33"/>
        <v/>
      </c>
      <c r="AU19" s="19">
        <f t="shared" si="34"/>
        <v>0</v>
      </c>
      <c r="AV19" s="19" t="e">
        <f t="shared" si="35"/>
        <v>#N/A</v>
      </c>
      <c r="AW19" s="19">
        <f t="shared" si="36"/>
        <v>0</v>
      </c>
      <c r="AX19" s="19" t="e">
        <f t="shared" si="37"/>
        <v>#N/A</v>
      </c>
      <c r="AY19" s="19">
        <f t="shared" si="38"/>
        <v>0</v>
      </c>
      <c r="AZ19" s="19" t="str">
        <f t="shared" si="39"/>
        <v/>
      </c>
      <c r="BA19" s="19">
        <f t="shared" si="40"/>
        <v>0</v>
      </c>
      <c r="BB19" s="19" t="str">
        <f t="shared" si="41"/>
        <v/>
      </c>
      <c r="BC19" s="19">
        <f t="shared" si="42"/>
        <v>0</v>
      </c>
      <c r="BD19" s="19" t="e">
        <f t="shared" si="43"/>
        <v>#N/A</v>
      </c>
      <c r="BE19" s="19">
        <f t="shared" si="44"/>
        <v>0</v>
      </c>
      <c r="BF19" s="19" t="e">
        <f t="shared" si="45"/>
        <v>#N/A</v>
      </c>
      <c r="BG19" s="19">
        <f t="shared" si="46"/>
        <v>0</v>
      </c>
      <c r="BH19" s="19" t="str">
        <f t="shared" si="47"/>
        <v/>
      </c>
      <c r="BI19" s="19">
        <f t="shared" si="48"/>
        <v>0</v>
      </c>
      <c r="BJ19" s="19" t="str">
        <f t="shared" si="49"/>
        <v/>
      </c>
      <c r="BK19" s="19">
        <f t="shared" si="50"/>
        <v>0</v>
      </c>
      <c r="BL19" s="19" t="e">
        <f t="shared" si="51"/>
        <v>#N/A</v>
      </c>
      <c r="BM19" s="19">
        <f t="shared" si="52"/>
        <v>0</v>
      </c>
      <c r="BN19" s="19" t="e">
        <f t="shared" si="53"/>
        <v>#N/A</v>
      </c>
      <c r="BO19" s="19">
        <f t="shared" si="54"/>
        <v>0</v>
      </c>
      <c r="BP19" s="19" t="str">
        <f t="shared" si="55"/>
        <v/>
      </c>
      <c r="BQ19" s="19">
        <f t="shared" si="56"/>
        <v>0</v>
      </c>
      <c r="BR19" s="19" t="str">
        <f t="shared" si="57"/>
        <v/>
      </c>
      <c r="BS19" s="19">
        <f t="shared" si="58"/>
        <v>0</v>
      </c>
      <c r="BT19" s="19" t="e">
        <f t="shared" si="59"/>
        <v>#N/A</v>
      </c>
      <c r="BU19" s="19">
        <f t="shared" si="60"/>
        <v>0</v>
      </c>
      <c r="BV19" s="19" t="e">
        <f t="shared" si="61"/>
        <v>#N/A</v>
      </c>
      <c r="BW19" s="19">
        <f t="shared" si="62"/>
        <v>0</v>
      </c>
      <c r="BX19" s="19" t="str">
        <f t="shared" si="63"/>
        <v/>
      </c>
      <c r="BY19" s="19">
        <f t="shared" si="64"/>
        <v>0</v>
      </c>
      <c r="BZ19" s="19" t="str">
        <f t="shared" si="65"/>
        <v/>
      </c>
      <c r="CA19" s="19">
        <f t="shared" si="66"/>
        <v>0</v>
      </c>
      <c r="CB19" s="19" t="e">
        <f t="shared" si="67"/>
        <v>#N/A</v>
      </c>
      <c r="CC19" s="19">
        <f t="shared" si="68"/>
        <v>0</v>
      </c>
      <c r="CD19" s="19" t="str">
        <f t="shared" si="69"/>
        <v/>
      </c>
      <c r="CE19" s="19">
        <f t="shared" si="70"/>
        <v>0</v>
      </c>
      <c r="CF19" s="19" t="e">
        <f t="shared" si="71"/>
        <v>#N/A</v>
      </c>
      <c r="CG19" s="19">
        <f t="shared" si="72"/>
        <v>0</v>
      </c>
      <c r="CH19" s="19" t="e">
        <f t="shared" si="73"/>
        <v>#N/A</v>
      </c>
      <c r="CI19" s="19">
        <f t="shared" si="74"/>
        <v>0</v>
      </c>
      <c r="CJ19" s="19" t="str">
        <f t="shared" si="75"/>
        <v/>
      </c>
      <c r="CK19" s="19">
        <f t="shared" si="76"/>
        <v>0</v>
      </c>
      <c r="CL19" s="19" t="str">
        <f t="shared" si="77"/>
        <v/>
      </c>
      <c r="CM19" s="19">
        <f t="shared" si="78"/>
        <v>0</v>
      </c>
      <c r="CN19" s="19" t="e">
        <f t="shared" si="79"/>
        <v>#N/A</v>
      </c>
      <c r="CO19" s="19">
        <f t="shared" si="80"/>
        <v>0</v>
      </c>
      <c r="CP19" s="19" t="e">
        <f t="shared" si="81"/>
        <v>#N/A</v>
      </c>
      <c r="CQ19" s="19">
        <f t="shared" si="82"/>
        <v>0</v>
      </c>
      <c r="CR19" s="19" t="str">
        <f t="shared" si="83"/>
        <v/>
      </c>
      <c r="CS19" s="19">
        <f t="shared" si="84"/>
        <v>0</v>
      </c>
      <c r="CT19" s="19" t="e">
        <f t="shared" si="85"/>
        <v>#N/A</v>
      </c>
      <c r="CU19" s="19">
        <f t="shared" si="86"/>
        <v>0</v>
      </c>
      <c r="CV19" s="19" t="str">
        <f t="shared" si="87"/>
        <v/>
      </c>
      <c r="CW19" s="19">
        <f t="shared" si="88"/>
        <v>0</v>
      </c>
      <c r="CX19" s="19" t="str">
        <f t="shared" si="89"/>
        <v/>
      </c>
      <c r="CY19" s="19">
        <f t="shared" si="90"/>
        <v>0</v>
      </c>
      <c r="CZ19" s="19" t="e">
        <f t="shared" si="91"/>
        <v>#N/A</v>
      </c>
      <c r="DA19" s="19">
        <f t="shared" si="92"/>
        <v>0</v>
      </c>
      <c r="DB19" s="19" t="e">
        <f t="shared" si="93"/>
        <v>#N/A</v>
      </c>
      <c r="DC19" s="19">
        <f t="shared" si="94"/>
        <v>0</v>
      </c>
      <c r="DD19" s="19" t="str">
        <f t="shared" si="95"/>
        <v/>
      </c>
      <c r="DE19" s="19">
        <f t="shared" si="96"/>
        <v>0</v>
      </c>
      <c r="DF19" s="19" t="str">
        <f t="shared" si="97"/>
        <v/>
      </c>
      <c r="DG19" s="19">
        <f t="shared" si="98"/>
        <v>0</v>
      </c>
      <c r="DH19" s="19" t="e">
        <f t="shared" si="99"/>
        <v>#N/A</v>
      </c>
      <c r="DI19" s="19">
        <f t="shared" si="100"/>
        <v>0</v>
      </c>
      <c r="DJ19" s="19" t="e">
        <f t="shared" si="101"/>
        <v>#N/A</v>
      </c>
      <c r="DK19" s="19">
        <f t="shared" si="102"/>
        <v>0</v>
      </c>
      <c r="DL19" s="19" t="str">
        <f t="shared" si="103"/>
        <v/>
      </c>
      <c r="DM19" s="19">
        <f t="shared" si="104"/>
        <v>0</v>
      </c>
      <c r="DN19" s="19" t="str">
        <f t="shared" si="105"/>
        <v/>
      </c>
      <c r="DO19" s="19">
        <f t="shared" si="106"/>
        <v>0</v>
      </c>
      <c r="DP19" s="19" t="e">
        <f t="shared" si="107"/>
        <v>#N/A</v>
      </c>
      <c r="DQ19" s="19">
        <f t="shared" si="108"/>
        <v>0</v>
      </c>
      <c r="DR19" s="19" t="e">
        <f t="shared" si="109"/>
        <v>#N/A</v>
      </c>
      <c r="DS19" s="19">
        <f t="shared" si="110"/>
        <v>0</v>
      </c>
      <c r="DT19" s="19" t="str">
        <f t="shared" si="111"/>
        <v/>
      </c>
      <c r="DU19" s="19">
        <f t="shared" si="112"/>
        <v>0</v>
      </c>
      <c r="DV19" s="19" t="str">
        <f t="shared" si="113"/>
        <v/>
      </c>
      <c r="DW19" s="19">
        <f t="shared" si="114"/>
        <v>0</v>
      </c>
      <c r="DX19" s="19" t="e">
        <f t="shared" si="115"/>
        <v>#N/A</v>
      </c>
      <c r="DY19" s="19">
        <f t="shared" si="116"/>
        <v>0</v>
      </c>
      <c r="DZ19" s="19" t="e">
        <f t="shared" si="117"/>
        <v>#N/A</v>
      </c>
      <c r="EA19" s="19">
        <f t="shared" si="118"/>
        <v>0</v>
      </c>
      <c r="EB19" s="19" t="str">
        <f t="shared" si="119"/>
        <v/>
      </c>
      <c r="EC19" s="19">
        <f t="shared" si="120"/>
        <v>0</v>
      </c>
      <c r="ED19" s="19" t="str">
        <f t="shared" si="121"/>
        <v/>
      </c>
      <c r="EE19" s="19">
        <f t="shared" si="122"/>
        <v>0</v>
      </c>
      <c r="EF19" s="19" t="e">
        <f t="shared" si="123"/>
        <v>#N/A</v>
      </c>
      <c r="EG19" s="19">
        <f t="shared" si="124"/>
        <v>0</v>
      </c>
      <c r="EH19" s="19" t="e">
        <f t="shared" si="125"/>
        <v>#N/A</v>
      </c>
      <c r="EI19" s="19">
        <f t="shared" si="126"/>
        <v>0</v>
      </c>
      <c r="EJ19" s="19" t="str">
        <f t="shared" si="127"/>
        <v/>
      </c>
      <c r="EK19" s="19">
        <f t="shared" si="128"/>
        <v>0</v>
      </c>
      <c r="EL19" s="19" t="str">
        <f t="shared" si="129"/>
        <v/>
      </c>
      <c r="EM19" s="19">
        <f t="shared" si="130"/>
        <v>0</v>
      </c>
      <c r="EN19" s="19" t="e">
        <f t="shared" si="131"/>
        <v>#N/A</v>
      </c>
      <c r="EO19" s="19">
        <f t="shared" si="132"/>
        <v>0</v>
      </c>
      <c r="EP19" s="19" t="e">
        <f t="shared" si="133"/>
        <v>#N/A</v>
      </c>
      <c r="EQ19" s="19">
        <f t="shared" si="134"/>
        <v>0</v>
      </c>
      <c r="ER19" s="19" t="str">
        <f t="shared" si="135"/>
        <v/>
      </c>
      <c r="ES19" s="19">
        <f t="shared" si="136"/>
        <v>0</v>
      </c>
      <c r="ET19" s="19"/>
    </row>
    <row r="20" spans="2:150" x14ac:dyDescent="0.2">
      <c r="B20" s="33" t="s">
        <v>35</v>
      </c>
      <c r="C20" s="34" t="str">
        <v>Schalke</v>
      </c>
      <c r="D20" s="34">
        <v>0</v>
      </c>
      <c r="E20" s="34">
        <v>0</v>
      </c>
      <c r="F20" s="34">
        <v>0</v>
      </c>
      <c r="G20" s="101"/>
      <c r="I20" s="33" t="s">
        <v>35</v>
      </c>
      <c r="J20" s="34" t="s">
        <v>90</v>
      </c>
      <c r="K20" s="34">
        <f t="shared" si="0"/>
        <v>0</v>
      </c>
      <c r="L20" s="34">
        <f t="shared" si="1"/>
        <v>0</v>
      </c>
      <c r="M20" s="40">
        <f t="shared" si="2"/>
        <v>0</v>
      </c>
      <c r="N20" s="19" t="e">
        <f t="shared" si="137"/>
        <v>#N/A</v>
      </c>
      <c r="O20" s="19">
        <f t="shared" si="3"/>
        <v>0</v>
      </c>
      <c r="P20" s="19" t="str">
        <f t="shared" si="138"/>
        <v/>
      </c>
      <c r="Q20" s="19">
        <f t="shared" si="4"/>
        <v>0</v>
      </c>
      <c r="R20" s="19" t="str">
        <f t="shared" si="5"/>
        <v/>
      </c>
      <c r="S20" s="19">
        <f t="shared" si="6"/>
        <v>0</v>
      </c>
      <c r="T20" s="19" t="e">
        <f t="shared" si="7"/>
        <v>#N/A</v>
      </c>
      <c r="U20" s="19">
        <f t="shared" si="8"/>
        <v>0</v>
      </c>
      <c r="V20" s="19" t="e">
        <f t="shared" si="9"/>
        <v>#N/A</v>
      </c>
      <c r="W20" s="19">
        <f t="shared" si="10"/>
        <v>0</v>
      </c>
      <c r="X20" s="19" t="str">
        <f t="shared" si="11"/>
        <v/>
      </c>
      <c r="Y20" s="19">
        <f t="shared" si="12"/>
        <v>0</v>
      </c>
      <c r="Z20" s="19" t="str">
        <f t="shared" si="13"/>
        <v/>
      </c>
      <c r="AA20" s="19">
        <f t="shared" si="14"/>
        <v>0</v>
      </c>
      <c r="AB20" s="19" t="e">
        <f t="shared" si="15"/>
        <v>#N/A</v>
      </c>
      <c r="AC20" s="19">
        <f t="shared" si="16"/>
        <v>0</v>
      </c>
      <c r="AD20" s="19" t="e">
        <f t="shared" si="17"/>
        <v>#N/A</v>
      </c>
      <c r="AE20" s="19">
        <f t="shared" si="18"/>
        <v>0</v>
      </c>
      <c r="AF20" s="19" t="str">
        <f t="shared" si="19"/>
        <v/>
      </c>
      <c r="AG20" s="19">
        <f t="shared" si="20"/>
        <v>0</v>
      </c>
      <c r="AH20" s="19" t="str">
        <f t="shared" si="21"/>
        <v/>
      </c>
      <c r="AI20" s="19">
        <f t="shared" si="22"/>
        <v>0</v>
      </c>
      <c r="AJ20" s="19" t="e">
        <f t="shared" si="23"/>
        <v>#N/A</v>
      </c>
      <c r="AK20" s="19">
        <f t="shared" si="24"/>
        <v>0</v>
      </c>
      <c r="AL20" s="19" t="e">
        <f t="shared" si="25"/>
        <v>#N/A</v>
      </c>
      <c r="AM20" s="19">
        <f t="shared" si="26"/>
        <v>0</v>
      </c>
      <c r="AN20" s="19" t="str">
        <f t="shared" si="27"/>
        <v/>
      </c>
      <c r="AO20" s="19">
        <f t="shared" si="28"/>
        <v>0</v>
      </c>
      <c r="AP20" s="19" t="str">
        <f t="shared" si="29"/>
        <v/>
      </c>
      <c r="AQ20" s="19">
        <f t="shared" si="30"/>
        <v>0</v>
      </c>
      <c r="AR20" s="19" t="e">
        <f t="shared" si="31"/>
        <v>#N/A</v>
      </c>
      <c r="AS20" s="19">
        <f t="shared" si="32"/>
        <v>0</v>
      </c>
      <c r="AT20" s="19" t="e">
        <f t="shared" si="33"/>
        <v>#N/A</v>
      </c>
      <c r="AU20" s="19">
        <f t="shared" si="34"/>
        <v>0</v>
      </c>
      <c r="AV20" s="19" t="str">
        <f t="shared" si="35"/>
        <v/>
      </c>
      <c r="AW20" s="19">
        <f t="shared" si="36"/>
        <v>0</v>
      </c>
      <c r="AX20" s="19" t="str">
        <f t="shared" si="37"/>
        <v/>
      </c>
      <c r="AY20" s="19">
        <f t="shared" si="38"/>
        <v>0</v>
      </c>
      <c r="AZ20" s="19" t="e">
        <f t="shared" si="39"/>
        <v>#N/A</v>
      </c>
      <c r="BA20" s="19">
        <f t="shared" si="40"/>
        <v>0</v>
      </c>
      <c r="BB20" s="19" t="e">
        <f t="shared" si="41"/>
        <v>#N/A</v>
      </c>
      <c r="BC20" s="19">
        <f t="shared" si="42"/>
        <v>0</v>
      </c>
      <c r="BD20" s="19" t="str">
        <f t="shared" si="43"/>
        <v/>
      </c>
      <c r="BE20" s="19">
        <f t="shared" si="44"/>
        <v>0</v>
      </c>
      <c r="BF20" s="19" t="str">
        <f t="shared" si="45"/>
        <v/>
      </c>
      <c r="BG20" s="19">
        <f t="shared" si="46"/>
        <v>0</v>
      </c>
      <c r="BH20" s="19" t="e">
        <f t="shared" si="47"/>
        <v>#N/A</v>
      </c>
      <c r="BI20" s="19">
        <f t="shared" si="48"/>
        <v>0</v>
      </c>
      <c r="BJ20" s="19" t="e">
        <f t="shared" si="49"/>
        <v>#N/A</v>
      </c>
      <c r="BK20" s="19">
        <f t="shared" si="50"/>
        <v>0</v>
      </c>
      <c r="BL20" s="19" t="str">
        <f t="shared" si="51"/>
        <v/>
      </c>
      <c r="BM20" s="19">
        <f t="shared" si="52"/>
        <v>0</v>
      </c>
      <c r="BN20" s="19" t="str">
        <f t="shared" si="53"/>
        <v/>
      </c>
      <c r="BO20" s="19">
        <f t="shared" si="54"/>
        <v>0</v>
      </c>
      <c r="BP20" s="19" t="e">
        <f t="shared" si="55"/>
        <v>#N/A</v>
      </c>
      <c r="BQ20" s="19">
        <f t="shared" si="56"/>
        <v>0</v>
      </c>
      <c r="BR20" s="19" t="e">
        <f t="shared" si="57"/>
        <v>#N/A</v>
      </c>
      <c r="BS20" s="19">
        <f t="shared" si="58"/>
        <v>0</v>
      </c>
      <c r="BT20" s="19" t="str">
        <f t="shared" si="59"/>
        <v/>
      </c>
      <c r="BU20" s="19">
        <f t="shared" si="60"/>
        <v>0</v>
      </c>
      <c r="BV20" s="19" t="str">
        <f t="shared" si="61"/>
        <v/>
      </c>
      <c r="BW20" s="19">
        <f t="shared" si="62"/>
        <v>0</v>
      </c>
      <c r="BX20" s="19" t="e">
        <f t="shared" si="63"/>
        <v>#N/A</v>
      </c>
      <c r="BY20" s="19">
        <f t="shared" si="64"/>
        <v>0</v>
      </c>
      <c r="BZ20" s="19" t="e">
        <f t="shared" si="65"/>
        <v>#N/A</v>
      </c>
      <c r="CA20" s="19">
        <f t="shared" si="66"/>
        <v>0</v>
      </c>
      <c r="CB20" s="19" t="str">
        <f t="shared" si="67"/>
        <v/>
      </c>
      <c r="CC20" s="19">
        <f t="shared" si="68"/>
        <v>0</v>
      </c>
      <c r="CD20" s="19" t="str">
        <f t="shared" si="69"/>
        <v/>
      </c>
      <c r="CE20" s="19">
        <f t="shared" si="70"/>
        <v>0</v>
      </c>
      <c r="CF20" s="19" t="e">
        <f t="shared" si="71"/>
        <v>#N/A</v>
      </c>
      <c r="CG20" s="19">
        <f t="shared" si="72"/>
        <v>0</v>
      </c>
      <c r="CH20" s="19" t="e">
        <f t="shared" si="73"/>
        <v>#N/A</v>
      </c>
      <c r="CI20" s="19">
        <f t="shared" si="74"/>
        <v>0</v>
      </c>
      <c r="CJ20" s="19" t="str">
        <f t="shared" si="75"/>
        <v/>
      </c>
      <c r="CK20" s="19">
        <f t="shared" si="76"/>
        <v>0</v>
      </c>
      <c r="CL20" s="19" t="str">
        <f t="shared" si="77"/>
        <v/>
      </c>
      <c r="CM20" s="19">
        <f t="shared" si="78"/>
        <v>0</v>
      </c>
      <c r="CN20" s="19" t="e">
        <f t="shared" si="79"/>
        <v>#N/A</v>
      </c>
      <c r="CO20" s="19">
        <f t="shared" si="80"/>
        <v>0</v>
      </c>
      <c r="CP20" s="19" t="e">
        <f t="shared" si="81"/>
        <v>#N/A</v>
      </c>
      <c r="CQ20" s="19">
        <f t="shared" si="82"/>
        <v>0</v>
      </c>
      <c r="CR20" s="19" t="str">
        <f t="shared" si="83"/>
        <v/>
      </c>
      <c r="CS20" s="19">
        <f t="shared" si="84"/>
        <v>0</v>
      </c>
      <c r="CT20" s="19" t="str">
        <f t="shared" si="85"/>
        <v/>
      </c>
      <c r="CU20" s="19">
        <f t="shared" si="86"/>
        <v>0</v>
      </c>
      <c r="CV20" s="19" t="e">
        <f t="shared" si="87"/>
        <v>#N/A</v>
      </c>
      <c r="CW20" s="19">
        <f t="shared" si="88"/>
        <v>0</v>
      </c>
      <c r="CX20" s="19" t="e">
        <f t="shared" si="89"/>
        <v>#N/A</v>
      </c>
      <c r="CY20" s="19">
        <f t="shared" si="90"/>
        <v>0</v>
      </c>
      <c r="CZ20" s="19" t="str">
        <f t="shared" si="91"/>
        <v/>
      </c>
      <c r="DA20" s="19">
        <f t="shared" si="92"/>
        <v>0</v>
      </c>
      <c r="DB20" s="19" t="str">
        <f t="shared" si="93"/>
        <v/>
      </c>
      <c r="DC20" s="19">
        <f t="shared" si="94"/>
        <v>0</v>
      </c>
      <c r="DD20" s="19" t="e">
        <f t="shared" si="95"/>
        <v>#N/A</v>
      </c>
      <c r="DE20" s="19">
        <f t="shared" si="96"/>
        <v>0</v>
      </c>
      <c r="DF20" s="19" t="e">
        <f t="shared" si="97"/>
        <v>#N/A</v>
      </c>
      <c r="DG20" s="19">
        <f t="shared" si="98"/>
        <v>0</v>
      </c>
      <c r="DH20" s="19" t="str">
        <f t="shared" si="99"/>
        <v/>
      </c>
      <c r="DI20" s="19">
        <f t="shared" si="100"/>
        <v>0</v>
      </c>
      <c r="DJ20" s="19" t="str">
        <f t="shared" si="101"/>
        <v/>
      </c>
      <c r="DK20" s="19">
        <f t="shared" si="102"/>
        <v>0</v>
      </c>
      <c r="DL20" s="19" t="e">
        <f t="shared" si="103"/>
        <v>#N/A</v>
      </c>
      <c r="DM20" s="19">
        <f t="shared" si="104"/>
        <v>0</v>
      </c>
      <c r="DN20" s="19" t="e">
        <f t="shared" si="105"/>
        <v>#N/A</v>
      </c>
      <c r="DO20" s="19">
        <f t="shared" si="106"/>
        <v>0</v>
      </c>
      <c r="DP20" s="19" t="str">
        <f t="shared" si="107"/>
        <v/>
      </c>
      <c r="DQ20" s="19">
        <f t="shared" si="108"/>
        <v>0</v>
      </c>
      <c r="DR20" s="19" t="str">
        <f t="shared" si="109"/>
        <v/>
      </c>
      <c r="DS20" s="19">
        <f t="shared" si="110"/>
        <v>0</v>
      </c>
      <c r="DT20" s="19" t="e">
        <f t="shared" si="111"/>
        <v>#N/A</v>
      </c>
      <c r="DU20" s="19">
        <f t="shared" si="112"/>
        <v>0</v>
      </c>
      <c r="DV20" s="19" t="e">
        <f t="shared" si="113"/>
        <v>#N/A</v>
      </c>
      <c r="DW20" s="19">
        <f t="shared" si="114"/>
        <v>0</v>
      </c>
      <c r="DX20" s="19" t="str">
        <f t="shared" si="115"/>
        <v/>
      </c>
      <c r="DY20" s="19">
        <f t="shared" si="116"/>
        <v>0</v>
      </c>
      <c r="DZ20" s="19" t="str">
        <f t="shared" si="117"/>
        <v/>
      </c>
      <c r="EA20" s="19">
        <f t="shared" si="118"/>
        <v>0</v>
      </c>
      <c r="EB20" s="19" t="e">
        <f t="shared" si="119"/>
        <v>#N/A</v>
      </c>
      <c r="EC20" s="19">
        <f t="shared" si="120"/>
        <v>0</v>
      </c>
      <c r="ED20" s="19" t="e">
        <f t="shared" si="121"/>
        <v>#N/A</v>
      </c>
      <c r="EE20" s="19">
        <f t="shared" si="122"/>
        <v>0</v>
      </c>
      <c r="EF20" s="19" t="str">
        <f t="shared" si="123"/>
        <v/>
      </c>
      <c r="EG20" s="19">
        <f t="shared" si="124"/>
        <v>0</v>
      </c>
      <c r="EH20" s="19" t="str">
        <f t="shared" si="125"/>
        <v/>
      </c>
      <c r="EI20" s="19">
        <f t="shared" si="126"/>
        <v>0</v>
      </c>
      <c r="EJ20" s="19" t="e">
        <f t="shared" si="127"/>
        <v>#N/A</v>
      </c>
      <c r="EK20" s="19">
        <f t="shared" si="128"/>
        <v>0</v>
      </c>
      <c r="EL20" s="19" t="e">
        <f t="shared" si="129"/>
        <v>#N/A</v>
      </c>
      <c r="EM20" s="19">
        <f t="shared" si="130"/>
        <v>0</v>
      </c>
      <c r="EN20" s="19" t="str">
        <f t="shared" si="131"/>
        <v/>
      </c>
      <c r="EO20" s="19">
        <f t="shared" si="132"/>
        <v>0</v>
      </c>
      <c r="EP20" s="19" t="str">
        <f t="shared" si="133"/>
        <v/>
      </c>
      <c r="EQ20" s="19">
        <f t="shared" si="134"/>
        <v>0</v>
      </c>
      <c r="ER20" s="19" t="e">
        <f t="shared" si="135"/>
        <v>#N/A</v>
      </c>
      <c r="ES20" s="19">
        <f t="shared" si="136"/>
        <v>0</v>
      </c>
      <c r="ET20" s="19"/>
    </row>
    <row r="21" spans="2:150" x14ac:dyDescent="0.2">
      <c r="B21" s="33" t="s">
        <v>36</v>
      </c>
      <c r="C21" s="34" t="str">
        <v>Stuttgart</v>
      </c>
      <c r="D21" s="34">
        <v>0</v>
      </c>
      <c r="E21" s="34">
        <v>0</v>
      </c>
      <c r="F21" s="34">
        <v>0</v>
      </c>
      <c r="G21" s="101"/>
      <c r="I21" s="33" t="s">
        <v>36</v>
      </c>
      <c r="J21" s="20" t="s">
        <v>75</v>
      </c>
      <c r="K21" s="20">
        <f t="shared" si="0"/>
        <v>0</v>
      </c>
      <c r="L21" s="20">
        <f t="shared" si="1"/>
        <v>0</v>
      </c>
      <c r="M21" s="66">
        <f t="shared" si="2"/>
        <v>0</v>
      </c>
      <c r="N21" s="19" t="e">
        <f t="shared" si="137"/>
        <v>#N/A</v>
      </c>
      <c r="O21" s="19">
        <f t="shared" si="3"/>
        <v>0</v>
      </c>
      <c r="P21" s="19" t="str">
        <f t="shared" si="138"/>
        <v/>
      </c>
      <c r="Q21" s="19">
        <f t="shared" si="4"/>
        <v>0</v>
      </c>
      <c r="R21" s="19" t="str">
        <f t="shared" si="5"/>
        <v/>
      </c>
      <c r="S21" s="19">
        <f t="shared" si="6"/>
        <v>0</v>
      </c>
      <c r="T21" s="19" t="e">
        <f t="shared" si="7"/>
        <v>#N/A</v>
      </c>
      <c r="U21" s="19">
        <f t="shared" si="8"/>
        <v>0</v>
      </c>
      <c r="V21" s="19" t="e">
        <f t="shared" si="9"/>
        <v>#N/A</v>
      </c>
      <c r="W21" s="19">
        <f t="shared" si="10"/>
        <v>0</v>
      </c>
      <c r="X21" s="19" t="str">
        <f t="shared" si="11"/>
        <v/>
      </c>
      <c r="Y21" s="19">
        <f t="shared" si="12"/>
        <v>0</v>
      </c>
      <c r="Z21" s="19" t="str">
        <f t="shared" si="13"/>
        <v/>
      </c>
      <c r="AA21" s="19">
        <f t="shared" si="14"/>
        <v>0</v>
      </c>
      <c r="AB21" s="19" t="e">
        <f t="shared" si="15"/>
        <v>#N/A</v>
      </c>
      <c r="AC21" s="19">
        <f t="shared" si="16"/>
        <v>0</v>
      </c>
      <c r="AD21" s="19" t="e">
        <f t="shared" si="17"/>
        <v>#N/A</v>
      </c>
      <c r="AE21" s="19">
        <f t="shared" si="18"/>
        <v>0</v>
      </c>
      <c r="AF21" s="19" t="str">
        <f t="shared" si="19"/>
        <v/>
      </c>
      <c r="AG21" s="19">
        <f t="shared" si="20"/>
        <v>0</v>
      </c>
      <c r="AH21" s="19" t="e">
        <f t="shared" si="21"/>
        <v>#N/A</v>
      </c>
      <c r="AI21" s="19">
        <f t="shared" si="22"/>
        <v>0</v>
      </c>
      <c r="AJ21" s="19" t="str">
        <f t="shared" si="23"/>
        <v/>
      </c>
      <c r="AK21" s="19">
        <f t="shared" si="24"/>
        <v>0</v>
      </c>
      <c r="AL21" s="19" t="str">
        <f t="shared" si="25"/>
        <v/>
      </c>
      <c r="AM21" s="19">
        <f t="shared" si="26"/>
        <v>0</v>
      </c>
      <c r="AN21" s="19" t="e">
        <f t="shared" si="27"/>
        <v>#N/A</v>
      </c>
      <c r="AO21" s="19">
        <f t="shared" si="28"/>
        <v>0</v>
      </c>
      <c r="AP21" s="19" t="e">
        <f t="shared" si="29"/>
        <v>#N/A</v>
      </c>
      <c r="AQ21" s="19">
        <f t="shared" si="30"/>
        <v>0</v>
      </c>
      <c r="AR21" s="19" t="str">
        <f t="shared" si="31"/>
        <v/>
      </c>
      <c r="AS21" s="19">
        <f t="shared" si="32"/>
        <v>0</v>
      </c>
      <c r="AT21" s="19" t="str">
        <f t="shared" si="33"/>
        <v/>
      </c>
      <c r="AU21" s="19">
        <f t="shared" si="34"/>
        <v>0</v>
      </c>
      <c r="AV21" s="19" t="e">
        <f t="shared" si="35"/>
        <v>#N/A</v>
      </c>
      <c r="AW21" s="19">
        <f t="shared" si="36"/>
        <v>0</v>
      </c>
      <c r="AX21" s="19" t="e">
        <f t="shared" si="37"/>
        <v>#N/A</v>
      </c>
      <c r="AY21" s="19">
        <f t="shared" si="38"/>
        <v>0</v>
      </c>
      <c r="AZ21" s="19" t="str">
        <f t="shared" si="39"/>
        <v/>
      </c>
      <c r="BA21" s="19">
        <f t="shared" si="40"/>
        <v>0</v>
      </c>
      <c r="BB21" s="19" t="str">
        <f t="shared" si="41"/>
        <v/>
      </c>
      <c r="BC21" s="19">
        <f t="shared" si="42"/>
        <v>0</v>
      </c>
      <c r="BD21" s="19" t="e">
        <f t="shared" si="43"/>
        <v>#N/A</v>
      </c>
      <c r="BE21" s="19">
        <f t="shared" si="44"/>
        <v>0</v>
      </c>
      <c r="BF21" s="19" t="e">
        <f t="shared" si="45"/>
        <v>#N/A</v>
      </c>
      <c r="BG21" s="19">
        <f t="shared" si="46"/>
        <v>0</v>
      </c>
      <c r="BH21" s="19" t="str">
        <f t="shared" si="47"/>
        <v/>
      </c>
      <c r="BI21" s="19">
        <f t="shared" si="48"/>
        <v>0</v>
      </c>
      <c r="BJ21" s="19" t="str">
        <f t="shared" si="49"/>
        <v/>
      </c>
      <c r="BK21" s="19">
        <f t="shared" si="50"/>
        <v>0</v>
      </c>
      <c r="BL21" s="19" t="e">
        <f t="shared" si="51"/>
        <v>#N/A</v>
      </c>
      <c r="BM21" s="19">
        <f t="shared" si="52"/>
        <v>0</v>
      </c>
      <c r="BN21" s="19" t="e">
        <f t="shared" si="53"/>
        <v>#N/A</v>
      </c>
      <c r="BO21" s="19">
        <f t="shared" si="54"/>
        <v>0</v>
      </c>
      <c r="BP21" s="19" t="str">
        <f t="shared" si="55"/>
        <v/>
      </c>
      <c r="BQ21" s="19">
        <f t="shared" si="56"/>
        <v>0</v>
      </c>
      <c r="BR21" s="19" t="str">
        <f t="shared" si="57"/>
        <v/>
      </c>
      <c r="BS21" s="19">
        <f t="shared" si="58"/>
        <v>0</v>
      </c>
      <c r="BT21" s="19" t="e">
        <f t="shared" si="59"/>
        <v>#N/A</v>
      </c>
      <c r="BU21" s="19">
        <f t="shared" si="60"/>
        <v>0</v>
      </c>
      <c r="BV21" s="19" t="e">
        <f t="shared" si="61"/>
        <v>#N/A</v>
      </c>
      <c r="BW21" s="19">
        <f t="shared" si="62"/>
        <v>0</v>
      </c>
      <c r="BX21" s="19" t="str">
        <f t="shared" si="63"/>
        <v/>
      </c>
      <c r="BY21" s="19">
        <f t="shared" si="64"/>
        <v>0</v>
      </c>
      <c r="BZ21" s="19" t="str">
        <f t="shared" si="65"/>
        <v/>
      </c>
      <c r="CA21" s="19">
        <f t="shared" si="66"/>
        <v>0</v>
      </c>
      <c r="CB21" s="19" t="e">
        <f t="shared" si="67"/>
        <v>#N/A</v>
      </c>
      <c r="CC21" s="19">
        <f t="shared" si="68"/>
        <v>0</v>
      </c>
      <c r="CD21" s="19" t="str">
        <f t="shared" si="69"/>
        <v/>
      </c>
      <c r="CE21" s="19">
        <f t="shared" si="70"/>
        <v>0</v>
      </c>
      <c r="CF21" s="19" t="e">
        <f t="shared" si="71"/>
        <v>#N/A</v>
      </c>
      <c r="CG21" s="19">
        <f t="shared" si="72"/>
        <v>0</v>
      </c>
      <c r="CH21" s="19" t="e">
        <f t="shared" si="73"/>
        <v>#N/A</v>
      </c>
      <c r="CI21" s="19">
        <f t="shared" si="74"/>
        <v>0</v>
      </c>
      <c r="CJ21" s="19" t="str">
        <f t="shared" si="75"/>
        <v/>
      </c>
      <c r="CK21" s="19">
        <f t="shared" si="76"/>
        <v>0</v>
      </c>
      <c r="CL21" s="19" t="str">
        <f t="shared" si="77"/>
        <v/>
      </c>
      <c r="CM21" s="19">
        <f t="shared" si="78"/>
        <v>0</v>
      </c>
      <c r="CN21" s="19" t="e">
        <f t="shared" si="79"/>
        <v>#N/A</v>
      </c>
      <c r="CO21" s="19">
        <f t="shared" si="80"/>
        <v>0</v>
      </c>
      <c r="CP21" s="19" t="e">
        <f t="shared" si="81"/>
        <v>#N/A</v>
      </c>
      <c r="CQ21" s="19">
        <f t="shared" si="82"/>
        <v>0</v>
      </c>
      <c r="CR21" s="19" t="str">
        <f t="shared" si="83"/>
        <v/>
      </c>
      <c r="CS21" s="19">
        <f t="shared" si="84"/>
        <v>0</v>
      </c>
      <c r="CT21" s="19" t="str">
        <f t="shared" si="85"/>
        <v/>
      </c>
      <c r="CU21" s="19">
        <f t="shared" si="86"/>
        <v>0</v>
      </c>
      <c r="CV21" s="19" t="e">
        <f t="shared" si="87"/>
        <v>#N/A</v>
      </c>
      <c r="CW21" s="19">
        <f t="shared" si="88"/>
        <v>0</v>
      </c>
      <c r="CX21" s="19" t="str">
        <f t="shared" si="89"/>
        <v/>
      </c>
      <c r="CY21" s="19">
        <f t="shared" si="90"/>
        <v>0</v>
      </c>
      <c r="CZ21" s="19" t="e">
        <f t="shared" si="91"/>
        <v>#N/A</v>
      </c>
      <c r="DA21" s="19">
        <f t="shared" si="92"/>
        <v>0</v>
      </c>
      <c r="DB21" s="19" t="e">
        <f t="shared" si="93"/>
        <v>#N/A</v>
      </c>
      <c r="DC21" s="19">
        <f t="shared" si="94"/>
        <v>0</v>
      </c>
      <c r="DD21" s="19" t="str">
        <f t="shared" si="95"/>
        <v/>
      </c>
      <c r="DE21" s="19">
        <f t="shared" si="96"/>
        <v>0</v>
      </c>
      <c r="DF21" s="19" t="str">
        <f t="shared" si="97"/>
        <v/>
      </c>
      <c r="DG21" s="19">
        <f t="shared" si="98"/>
        <v>0</v>
      </c>
      <c r="DH21" s="19" t="e">
        <f t="shared" si="99"/>
        <v>#N/A</v>
      </c>
      <c r="DI21" s="19">
        <f t="shared" si="100"/>
        <v>0</v>
      </c>
      <c r="DJ21" s="19" t="e">
        <f t="shared" si="101"/>
        <v>#N/A</v>
      </c>
      <c r="DK21" s="19">
        <f t="shared" si="102"/>
        <v>0</v>
      </c>
      <c r="DL21" s="19" t="str">
        <f t="shared" si="103"/>
        <v/>
      </c>
      <c r="DM21" s="19">
        <f t="shared" si="104"/>
        <v>0</v>
      </c>
      <c r="DN21" s="19" t="str">
        <f t="shared" si="105"/>
        <v/>
      </c>
      <c r="DO21" s="19">
        <f t="shared" si="106"/>
        <v>0</v>
      </c>
      <c r="DP21" s="19" t="e">
        <f t="shared" si="107"/>
        <v>#N/A</v>
      </c>
      <c r="DQ21" s="19">
        <f t="shared" si="108"/>
        <v>0</v>
      </c>
      <c r="DR21" s="19" t="e">
        <f t="shared" si="109"/>
        <v>#N/A</v>
      </c>
      <c r="DS21" s="19">
        <f t="shared" si="110"/>
        <v>0</v>
      </c>
      <c r="DT21" s="19" t="str">
        <f t="shared" si="111"/>
        <v/>
      </c>
      <c r="DU21" s="19">
        <f t="shared" si="112"/>
        <v>0</v>
      </c>
      <c r="DV21" s="19" t="str">
        <f t="shared" si="113"/>
        <v/>
      </c>
      <c r="DW21" s="19">
        <f t="shared" si="114"/>
        <v>0</v>
      </c>
      <c r="DX21" s="19" t="e">
        <f t="shared" si="115"/>
        <v>#N/A</v>
      </c>
      <c r="DY21" s="19">
        <f t="shared" si="116"/>
        <v>0</v>
      </c>
      <c r="DZ21" s="19" t="e">
        <f t="shared" si="117"/>
        <v>#N/A</v>
      </c>
      <c r="EA21" s="19">
        <f t="shared" si="118"/>
        <v>0</v>
      </c>
      <c r="EB21" s="19" t="str">
        <f t="shared" si="119"/>
        <v/>
      </c>
      <c r="EC21" s="19">
        <f t="shared" si="120"/>
        <v>0</v>
      </c>
      <c r="ED21" s="19" t="str">
        <f t="shared" si="121"/>
        <v/>
      </c>
      <c r="EE21" s="19">
        <f t="shared" si="122"/>
        <v>0</v>
      </c>
      <c r="EF21" s="19" t="e">
        <f t="shared" si="123"/>
        <v>#N/A</v>
      </c>
      <c r="EG21" s="19">
        <f t="shared" si="124"/>
        <v>0</v>
      </c>
      <c r="EH21" s="19" t="e">
        <f t="shared" si="125"/>
        <v>#N/A</v>
      </c>
      <c r="EI21" s="19">
        <f t="shared" si="126"/>
        <v>0</v>
      </c>
      <c r="EJ21" s="19" t="str">
        <f t="shared" si="127"/>
        <v/>
      </c>
      <c r="EK21" s="19">
        <f t="shared" si="128"/>
        <v>0</v>
      </c>
      <c r="EL21" s="19" t="str">
        <f t="shared" si="129"/>
        <v/>
      </c>
      <c r="EM21" s="19">
        <f t="shared" si="130"/>
        <v>0</v>
      </c>
      <c r="EN21" s="19" t="e">
        <f t="shared" si="131"/>
        <v>#N/A</v>
      </c>
      <c r="EO21" s="19">
        <f t="shared" si="132"/>
        <v>0</v>
      </c>
      <c r="EP21" s="19" t="e">
        <f t="shared" si="133"/>
        <v>#N/A</v>
      </c>
      <c r="EQ21" s="19">
        <f t="shared" si="134"/>
        <v>0</v>
      </c>
      <c r="ER21" s="19" t="str">
        <f t="shared" si="135"/>
        <v/>
      </c>
      <c r="ES21" s="19">
        <f t="shared" si="136"/>
        <v>0</v>
      </c>
      <c r="ET21" s="19"/>
    </row>
    <row r="22" spans="2:150" x14ac:dyDescent="0.2">
      <c r="B22" s="33" t="s">
        <v>37</v>
      </c>
      <c r="C22" s="34" t="str">
        <v>Union Berlin</v>
      </c>
      <c r="D22" s="34">
        <v>0</v>
      </c>
      <c r="E22" s="34">
        <v>0</v>
      </c>
      <c r="F22" s="34">
        <v>0</v>
      </c>
      <c r="G22" s="101"/>
      <c r="I22" s="33" t="s">
        <v>37</v>
      </c>
      <c r="J22" s="34" t="s">
        <v>74</v>
      </c>
      <c r="K22" s="34">
        <f t="shared" si="0"/>
        <v>0</v>
      </c>
      <c r="L22" s="34">
        <f t="shared" si="1"/>
        <v>0</v>
      </c>
      <c r="M22" s="40">
        <f t="shared" si="2"/>
        <v>0</v>
      </c>
      <c r="N22" s="19" t="str">
        <f t="shared" si="137"/>
        <v/>
      </c>
      <c r="O22" s="19">
        <f t="shared" si="3"/>
        <v>0</v>
      </c>
      <c r="P22" s="19" t="e">
        <f t="shared" si="138"/>
        <v>#N/A</v>
      </c>
      <c r="Q22" s="19">
        <f t="shared" si="4"/>
        <v>0</v>
      </c>
      <c r="R22" s="19" t="e">
        <f t="shared" si="5"/>
        <v>#N/A</v>
      </c>
      <c r="S22" s="19">
        <f t="shared" si="6"/>
        <v>0</v>
      </c>
      <c r="T22" s="19" t="str">
        <f t="shared" si="7"/>
        <v/>
      </c>
      <c r="U22" s="19">
        <f t="shared" si="8"/>
        <v>0</v>
      </c>
      <c r="V22" s="19" t="str">
        <f t="shared" si="9"/>
        <v/>
      </c>
      <c r="W22" s="19">
        <f t="shared" si="10"/>
        <v>0</v>
      </c>
      <c r="X22" s="19" t="e">
        <f t="shared" si="11"/>
        <v>#N/A</v>
      </c>
      <c r="Y22" s="19">
        <f t="shared" si="12"/>
        <v>0</v>
      </c>
      <c r="Z22" s="19" t="e">
        <f t="shared" si="13"/>
        <v>#N/A</v>
      </c>
      <c r="AA22" s="19">
        <f t="shared" si="14"/>
        <v>0</v>
      </c>
      <c r="AB22" s="19" t="str">
        <f t="shared" si="15"/>
        <v/>
      </c>
      <c r="AC22" s="19">
        <f t="shared" si="16"/>
        <v>0</v>
      </c>
      <c r="AD22" s="19" t="str">
        <f t="shared" si="17"/>
        <v/>
      </c>
      <c r="AE22" s="19">
        <f t="shared" si="18"/>
        <v>0</v>
      </c>
      <c r="AF22" s="19" t="e">
        <f t="shared" si="19"/>
        <v>#N/A</v>
      </c>
      <c r="AG22" s="19">
        <f t="shared" si="20"/>
        <v>0</v>
      </c>
      <c r="AH22" s="19" t="str">
        <f t="shared" si="21"/>
        <v/>
      </c>
      <c r="AI22" s="19">
        <f t="shared" si="22"/>
        <v>0</v>
      </c>
      <c r="AJ22" s="19" t="e">
        <f t="shared" si="23"/>
        <v>#N/A</v>
      </c>
      <c r="AK22" s="19">
        <f t="shared" si="24"/>
        <v>0</v>
      </c>
      <c r="AL22" s="19" t="e">
        <f t="shared" si="25"/>
        <v>#N/A</v>
      </c>
      <c r="AM22" s="19">
        <f t="shared" si="26"/>
        <v>0</v>
      </c>
      <c r="AN22" s="19" t="str">
        <f t="shared" si="27"/>
        <v/>
      </c>
      <c r="AO22" s="19">
        <f t="shared" si="28"/>
        <v>0</v>
      </c>
      <c r="AP22" s="19" t="str">
        <f t="shared" si="29"/>
        <v/>
      </c>
      <c r="AQ22" s="19">
        <f t="shared" si="30"/>
        <v>0</v>
      </c>
      <c r="AR22" s="19" t="e">
        <f t="shared" si="31"/>
        <v>#N/A</v>
      </c>
      <c r="AS22" s="19">
        <f t="shared" si="32"/>
        <v>0</v>
      </c>
      <c r="AT22" s="19" t="e">
        <f t="shared" si="33"/>
        <v>#N/A</v>
      </c>
      <c r="AU22" s="19">
        <f t="shared" si="34"/>
        <v>0</v>
      </c>
      <c r="AV22" s="19" t="str">
        <f t="shared" si="35"/>
        <v/>
      </c>
      <c r="AW22" s="19">
        <f t="shared" si="36"/>
        <v>0</v>
      </c>
      <c r="AX22" s="19" t="str">
        <f t="shared" si="37"/>
        <v/>
      </c>
      <c r="AY22" s="19">
        <f t="shared" si="38"/>
        <v>0</v>
      </c>
      <c r="AZ22" s="19" t="e">
        <f t="shared" si="39"/>
        <v>#N/A</v>
      </c>
      <c r="BA22" s="19">
        <f t="shared" si="40"/>
        <v>0</v>
      </c>
      <c r="BB22" s="19" t="e">
        <f t="shared" si="41"/>
        <v>#N/A</v>
      </c>
      <c r="BC22" s="19">
        <f t="shared" si="42"/>
        <v>0</v>
      </c>
      <c r="BD22" s="19" t="str">
        <f t="shared" si="43"/>
        <v/>
      </c>
      <c r="BE22" s="19">
        <f t="shared" si="44"/>
        <v>0</v>
      </c>
      <c r="BF22" s="19" t="str">
        <f t="shared" si="45"/>
        <v/>
      </c>
      <c r="BG22" s="19">
        <f t="shared" si="46"/>
        <v>0</v>
      </c>
      <c r="BH22" s="19" t="e">
        <f t="shared" si="47"/>
        <v>#N/A</v>
      </c>
      <c r="BI22" s="19">
        <f t="shared" si="48"/>
        <v>0</v>
      </c>
      <c r="BJ22" s="19" t="e">
        <f t="shared" si="49"/>
        <v>#N/A</v>
      </c>
      <c r="BK22" s="19">
        <f t="shared" si="50"/>
        <v>0</v>
      </c>
      <c r="BL22" s="19" t="str">
        <f t="shared" si="51"/>
        <v/>
      </c>
      <c r="BM22" s="19">
        <f t="shared" si="52"/>
        <v>0</v>
      </c>
      <c r="BN22" s="19" t="str">
        <f t="shared" si="53"/>
        <v/>
      </c>
      <c r="BO22" s="19">
        <f t="shared" si="54"/>
        <v>0</v>
      </c>
      <c r="BP22" s="19" t="e">
        <f t="shared" si="55"/>
        <v>#N/A</v>
      </c>
      <c r="BQ22" s="19">
        <f t="shared" si="56"/>
        <v>0</v>
      </c>
      <c r="BR22" s="19" t="e">
        <f t="shared" si="57"/>
        <v>#N/A</v>
      </c>
      <c r="BS22" s="19">
        <f t="shared" si="58"/>
        <v>0</v>
      </c>
      <c r="BT22" s="19" t="str">
        <f t="shared" si="59"/>
        <v/>
      </c>
      <c r="BU22" s="19">
        <f t="shared" si="60"/>
        <v>0</v>
      </c>
      <c r="BV22" s="19" t="str">
        <f t="shared" si="61"/>
        <v/>
      </c>
      <c r="BW22" s="19">
        <f t="shared" si="62"/>
        <v>0</v>
      </c>
      <c r="BX22" s="19" t="e">
        <f t="shared" si="63"/>
        <v>#N/A</v>
      </c>
      <c r="BY22" s="19">
        <f t="shared" si="64"/>
        <v>0</v>
      </c>
      <c r="BZ22" s="19" t="e">
        <f t="shared" si="65"/>
        <v>#N/A</v>
      </c>
      <c r="CA22" s="19">
        <f t="shared" si="66"/>
        <v>0</v>
      </c>
      <c r="CB22" s="19" t="str">
        <f t="shared" si="67"/>
        <v/>
      </c>
      <c r="CC22" s="19">
        <f t="shared" si="68"/>
        <v>0</v>
      </c>
      <c r="CD22" s="19" t="e">
        <f t="shared" si="69"/>
        <v>#N/A</v>
      </c>
      <c r="CE22" s="19">
        <f t="shared" si="70"/>
        <v>0</v>
      </c>
      <c r="CF22" s="19" t="str">
        <f t="shared" si="71"/>
        <v/>
      </c>
      <c r="CG22" s="19">
        <f t="shared" si="72"/>
        <v>0</v>
      </c>
      <c r="CH22" s="19" t="str">
        <f t="shared" si="73"/>
        <v/>
      </c>
      <c r="CI22" s="19">
        <f t="shared" si="74"/>
        <v>0</v>
      </c>
      <c r="CJ22" s="19" t="e">
        <f t="shared" si="75"/>
        <v>#N/A</v>
      </c>
      <c r="CK22" s="19">
        <f t="shared" si="76"/>
        <v>0</v>
      </c>
      <c r="CL22" s="19" t="e">
        <f t="shared" si="77"/>
        <v>#N/A</v>
      </c>
      <c r="CM22" s="19">
        <f t="shared" si="78"/>
        <v>0</v>
      </c>
      <c r="CN22" s="19" t="str">
        <f t="shared" si="79"/>
        <v/>
      </c>
      <c r="CO22" s="19">
        <f t="shared" si="80"/>
        <v>0</v>
      </c>
      <c r="CP22" s="19" t="str">
        <f t="shared" si="81"/>
        <v/>
      </c>
      <c r="CQ22" s="19">
        <f t="shared" si="82"/>
        <v>0</v>
      </c>
      <c r="CR22" s="19" t="e">
        <f t="shared" si="83"/>
        <v>#N/A</v>
      </c>
      <c r="CS22" s="19">
        <f t="shared" si="84"/>
        <v>0</v>
      </c>
      <c r="CT22" s="19" t="e">
        <f t="shared" si="85"/>
        <v>#N/A</v>
      </c>
      <c r="CU22" s="19">
        <f t="shared" si="86"/>
        <v>0</v>
      </c>
      <c r="CV22" s="19" t="str">
        <f t="shared" si="87"/>
        <v/>
      </c>
      <c r="CW22" s="19">
        <f t="shared" si="88"/>
        <v>0</v>
      </c>
      <c r="CX22" s="19" t="e">
        <f t="shared" si="89"/>
        <v>#N/A</v>
      </c>
      <c r="CY22" s="19">
        <f t="shared" si="90"/>
        <v>0</v>
      </c>
      <c r="CZ22" s="19" t="str">
        <f t="shared" si="91"/>
        <v/>
      </c>
      <c r="DA22" s="19">
        <f t="shared" si="92"/>
        <v>0</v>
      </c>
      <c r="DB22" s="19" t="str">
        <f t="shared" si="93"/>
        <v/>
      </c>
      <c r="DC22" s="19">
        <f t="shared" si="94"/>
        <v>0</v>
      </c>
      <c r="DD22" s="19" t="e">
        <f t="shared" si="95"/>
        <v>#N/A</v>
      </c>
      <c r="DE22" s="19">
        <f t="shared" si="96"/>
        <v>0</v>
      </c>
      <c r="DF22" s="19" t="e">
        <f t="shared" si="97"/>
        <v>#N/A</v>
      </c>
      <c r="DG22" s="19">
        <f t="shared" si="98"/>
        <v>0</v>
      </c>
      <c r="DH22" s="19" t="str">
        <f t="shared" si="99"/>
        <v/>
      </c>
      <c r="DI22" s="19">
        <f t="shared" si="100"/>
        <v>0</v>
      </c>
      <c r="DJ22" s="19" t="str">
        <f t="shared" si="101"/>
        <v/>
      </c>
      <c r="DK22" s="19">
        <f t="shared" si="102"/>
        <v>0</v>
      </c>
      <c r="DL22" s="19" t="e">
        <f t="shared" si="103"/>
        <v>#N/A</v>
      </c>
      <c r="DM22" s="19">
        <f t="shared" si="104"/>
        <v>0</v>
      </c>
      <c r="DN22" s="19" t="e">
        <f t="shared" si="105"/>
        <v>#N/A</v>
      </c>
      <c r="DO22" s="19">
        <f t="shared" si="106"/>
        <v>0</v>
      </c>
      <c r="DP22" s="19" t="str">
        <f t="shared" si="107"/>
        <v/>
      </c>
      <c r="DQ22" s="19">
        <f t="shared" si="108"/>
        <v>0</v>
      </c>
      <c r="DR22" s="19" t="str">
        <f t="shared" si="109"/>
        <v/>
      </c>
      <c r="DS22" s="19">
        <f t="shared" si="110"/>
        <v>0</v>
      </c>
      <c r="DT22" s="19" t="e">
        <f t="shared" si="111"/>
        <v>#N/A</v>
      </c>
      <c r="DU22" s="19">
        <f t="shared" si="112"/>
        <v>0</v>
      </c>
      <c r="DV22" s="19" t="e">
        <f t="shared" si="113"/>
        <v>#N/A</v>
      </c>
      <c r="DW22" s="19">
        <f t="shared" si="114"/>
        <v>0</v>
      </c>
      <c r="DX22" s="19" t="str">
        <f t="shared" si="115"/>
        <v/>
      </c>
      <c r="DY22" s="19">
        <f t="shared" si="116"/>
        <v>0</v>
      </c>
      <c r="DZ22" s="19" t="str">
        <f t="shared" si="117"/>
        <v/>
      </c>
      <c r="EA22" s="19">
        <f t="shared" si="118"/>
        <v>0</v>
      </c>
      <c r="EB22" s="19" t="e">
        <f t="shared" si="119"/>
        <v>#N/A</v>
      </c>
      <c r="EC22" s="19">
        <f t="shared" si="120"/>
        <v>0</v>
      </c>
      <c r="ED22" s="19" t="e">
        <f t="shared" si="121"/>
        <v>#N/A</v>
      </c>
      <c r="EE22" s="19">
        <f t="shared" si="122"/>
        <v>0</v>
      </c>
      <c r="EF22" s="19" t="str">
        <f t="shared" si="123"/>
        <v/>
      </c>
      <c r="EG22" s="19">
        <f t="shared" si="124"/>
        <v>0</v>
      </c>
      <c r="EH22" s="19" t="str">
        <f t="shared" si="125"/>
        <v/>
      </c>
      <c r="EI22" s="19">
        <f t="shared" si="126"/>
        <v>0</v>
      </c>
      <c r="EJ22" s="19" t="e">
        <f t="shared" si="127"/>
        <v>#N/A</v>
      </c>
      <c r="EK22" s="19">
        <f t="shared" si="128"/>
        <v>0</v>
      </c>
      <c r="EL22" s="19" t="e">
        <f t="shared" si="129"/>
        <v>#N/A</v>
      </c>
      <c r="EM22" s="19">
        <f t="shared" si="130"/>
        <v>0</v>
      </c>
      <c r="EN22" s="19" t="str">
        <f t="shared" si="131"/>
        <v/>
      </c>
      <c r="EO22" s="19">
        <f t="shared" si="132"/>
        <v>0</v>
      </c>
      <c r="EP22" s="19" t="str">
        <f t="shared" si="133"/>
        <v/>
      </c>
      <c r="EQ22" s="19">
        <f t="shared" si="134"/>
        <v>0</v>
      </c>
      <c r="ER22" s="19" t="e">
        <f t="shared" si="135"/>
        <v>#N/A</v>
      </c>
      <c r="ES22" s="19">
        <f t="shared" si="136"/>
        <v>0</v>
      </c>
      <c r="ET22" s="19"/>
    </row>
    <row r="23" spans="2:150" x14ac:dyDescent="0.2">
      <c r="B23" s="38"/>
      <c r="C23" s="34"/>
      <c r="D23" s="34"/>
      <c r="E23" s="34"/>
      <c r="F23" s="34"/>
      <c r="G23" s="40"/>
      <c r="I23" s="38"/>
      <c r="J23" s="34"/>
      <c r="K23" s="34"/>
      <c r="L23" s="34"/>
      <c r="M23" s="4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</row>
    <row r="24" spans="2:150" x14ac:dyDescent="0.2">
      <c r="B24" s="39"/>
      <c r="C24" s="41"/>
      <c r="D24" s="41"/>
      <c r="E24" s="41"/>
      <c r="F24" s="41"/>
      <c r="G24" s="42"/>
      <c r="I24" s="39"/>
      <c r="J24" s="41"/>
      <c r="K24" s="41"/>
      <c r="L24" s="41"/>
      <c r="M24" s="42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</row>
    <row r="30" spans="2:150" x14ac:dyDescent="0.2">
      <c r="I30"/>
    </row>
    <row r="31" spans="2:150" x14ac:dyDescent="0.2">
      <c r="I31"/>
    </row>
    <row r="32" spans="2:150" x14ac:dyDescent="0.2">
      <c r="I32"/>
    </row>
    <row r="33" spans="9:9" x14ac:dyDescent="0.2">
      <c r="I33"/>
    </row>
    <row r="34" spans="9:9" x14ac:dyDescent="0.2">
      <c r="I34"/>
    </row>
    <row r="35" spans="9:9" x14ac:dyDescent="0.2">
      <c r="I35"/>
    </row>
  </sheetData>
  <sheetProtection algorithmName="SHA-512" hashValue="KEihJHyYWoazUt43FHNZXseKrBQ69qHysHoO/9ci2h5mv/sDGVGiLk7e41SsO0iZousSTm3+LPH65wcZGJoduA==" saltValue="xrxsLp0Gna+PGH4qB1iRxA==" spinCount="100000" sheet="1" objects="1" scenarios="1" selectLockedCells="1" selectUnlockedCells="1"/>
  <sortState xmlns:xlrd2="http://schemas.microsoft.com/office/spreadsheetml/2017/richdata2" ref="J5:M22">
    <sortCondition ref="J5:J22"/>
  </sortState>
  <phoneticPr fontId="0" type="noConversion"/>
  <conditionalFormatting sqref="C5 C20:C22">
    <cfRule type="expression" dxfId="31" priority="1" stopIfTrue="1">
      <formula>B5="1."</formula>
    </cfRule>
    <cfRule type="expression" dxfId="30" priority="2" stopIfTrue="1">
      <formula>OR(B5="16.",B5="17.",B5="18.")</formula>
    </cfRule>
    <cfRule type="expression" dxfId="29" priority="3" stopIfTrue="1">
      <formula>NOT(OR(B5="16.",B5="17.",B5="18.",B5="1."))</formula>
    </cfRule>
  </conditionalFormatting>
  <conditionalFormatting sqref="C6:F19">
    <cfRule type="expression" dxfId="28" priority="13" stopIfTrue="1">
      <formula>B6="1."</formula>
    </cfRule>
    <cfRule type="expression" dxfId="27" priority="14" stopIfTrue="1">
      <formula>OR(B6="16.",B6="17.",B6="18.")</formula>
    </cfRule>
    <cfRule type="expression" dxfId="26" priority="15" stopIfTrue="1">
      <formula>NOT(OR(B6="16.",B6="17.",B6="18.",B6="1."))</formula>
    </cfRule>
  </conditionalFormatting>
  <conditionalFormatting sqref="D5 D20:D22">
    <cfRule type="expression" dxfId="25" priority="4" stopIfTrue="1">
      <formula>B5="1."</formula>
    </cfRule>
    <cfRule type="expression" dxfId="24" priority="5" stopIfTrue="1">
      <formula>OR(B5="16.",B5="17.",B5="18.")</formula>
    </cfRule>
    <cfRule type="expression" dxfId="23" priority="6" stopIfTrue="1">
      <formula>NOT(OR(B5="16.",B5="17.",B5="18.",B5="1."))</formula>
    </cfRule>
  </conditionalFormatting>
  <conditionalFormatting sqref="E5 E20:E22">
    <cfRule type="expression" dxfId="22" priority="7" stopIfTrue="1">
      <formula>B5="1."</formula>
    </cfRule>
    <cfRule type="expression" dxfId="21" priority="8" stopIfTrue="1">
      <formula>OR(B5="16.",B5="17.",B5="18.")</formula>
    </cfRule>
    <cfRule type="expression" dxfId="20" priority="9" stopIfTrue="1">
      <formula>NOT(OR(B5="16.",B5="17.",B5="18.",B5="1."))</formula>
    </cfRule>
  </conditionalFormatting>
  <conditionalFormatting sqref="F5 F20:F22">
    <cfRule type="expression" dxfId="19" priority="10" stopIfTrue="1">
      <formula>B5="1."</formula>
    </cfRule>
    <cfRule type="expression" dxfId="18" priority="11" stopIfTrue="1">
      <formula>OR(B5="16.",B5="17.",B5="18.")</formula>
    </cfRule>
    <cfRule type="expression" dxfId="17" priority="12" stopIfTrue="1">
      <formula>NOT(OR(B5="16.",B5="17.",B5="18.",B5="1."))</formula>
    </cfRule>
  </conditionalFormatting>
  <conditionalFormatting sqref="J5 J20:J22">
    <cfRule type="expression" dxfId="16" priority="16" stopIfTrue="1">
      <formula>I5="1."</formula>
    </cfRule>
    <cfRule type="expression" dxfId="15" priority="17" stopIfTrue="1">
      <formula>OR(I5="16.",I5="17.",I5="18.")</formula>
    </cfRule>
    <cfRule type="expression" dxfId="14" priority="18" stopIfTrue="1">
      <formula>NOT(OR(I5="16.",I5="17.",I5="18.",I5="1."))</formula>
    </cfRule>
  </conditionalFormatting>
  <conditionalFormatting sqref="J6:M19">
    <cfRule type="expression" dxfId="13" priority="28" stopIfTrue="1">
      <formula>I6="1."</formula>
    </cfRule>
    <cfRule type="expression" dxfId="12" priority="29" stopIfTrue="1">
      <formula>OR(I6="16.",I6="17.",I6="18.")</formula>
    </cfRule>
    <cfRule type="expression" dxfId="11" priority="30" stopIfTrue="1">
      <formula>NOT(OR(I6="16.",I6="17.",I6="18.",I6="1."))</formula>
    </cfRule>
  </conditionalFormatting>
  <conditionalFormatting sqref="K5 K20:K22">
    <cfRule type="expression" dxfId="10" priority="19" stopIfTrue="1">
      <formula>I5="1."</formula>
    </cfRule>
    <cfRule type="expression" dxfId="9" priority="20" stopIfTrue="1">
      <formula>OR(I5="16.",I5="17.",I5="18.")</formula>
    </cfRule>
    <cfRule type="expression" dxfId="8" priority="21" stopIfTrue="1">
      <formula>NOT(OR(I5="16.",I5="17.",I5="18.",I5="1."))</formula>
    </cfRule>
  </conditionalFormatting>
  <conditionalFormatting sqref="L5 L20:L22">
    <cfRule type="expression" dxfId="7" priority="22" stopIfTrue="1">
      <formula>I5="1."</formula>
    </cfRule>
    <cfRule type="expression" dxfId="6" priority="23" stopIfTrue="1">
      <formula>OR(I5="16.",I5="17.",I5="18.")</formula>
    </cfRule>
    <cfRule type="expression" dxfId="5" priority="24" stopIfTrue="1">
      <formula>NOT(OR(I5="16.",I5="17.",I5="18.",I5="1."))</formula>
    </cfRule>
  </conditionalFormatting>
  <conditionalFormatting sqref="M5 M20:M22">
    <cfRule type="expression" dxfId="4" priority="25" stopIfTrue="1">
      <formula>I5="1."</formula>
    </cfRule>
    <cfRule type="expression" dxfId="3" priority="26" stopIfTrue="1">
      <formula>OR(I5="16.",I5="17.",I5="18.")</formula>
    </cfRule>
    <cfRule type="expression" dxfId="2" priority="27" stopIfTrue="1">
      <formula>NOT(OR(I5="16.",I5="17.",I5="18.",I5="1."))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indexed="44"/>
  </sheetPr>
  <dimension ref="A1:U254"/>
  <sheetViews>
    <sheetView showGridLines="0" zoomScaleNormal="100" workbookViewId="0"/>
  </sheetViews>
  <sheetFormatPr baseColWidth="10" defaultColWidth="11.42578125" defaultRowHeight="12.75" x14ac:dyDescent="0.2"/>
  <cols>
    <col min="1" max="1" width="12.7109375" style="52" customWidth="1"/>
    <col min="2" max="2" width="1" style="1" customWidth="1"/>
    <col min="3" max="3" width="12.7109375" style="4" customWidth="1"/>
    <col min="4" max="4" width="3.140625" style="3" customWidth="1"/>
    <col min="5" max="5" width="1" style="1" customWidth="1"/>
    <col min="6" max="6" width="3.140625" style="8" customWidth="1"/>
    <col min="7" max="7" width="12.7109375" style="52" customWidth="1"/>
    <col min="8" max="8" width="1" style="1" customWidth="1"/>
    <col min="9" max="9" width="12.7109375" style="4" customWidth="1"/>
    <col min="10" max="10" width="3.140625" style="3" customWidth="1"/>
    <col min="11" max="11" width="1" style="1" customWidth="1"/>
    <col min="12" max="12" width="3.140625" style="8" customWidth="1"/>
    <col min="13" max="13" width="12.7109375" style="52" customWidth="1"/>
    <col min="14" max="14" width="1" style="1" customWidth="1"/>
    <col min="15" max="15" width="12.7109375" style="4" customWidth="1"/>
    <col min="16" max="16" width="3.140625" style="3" customWidth="1"/>
    <col min="17" max="17" width="1.28515625" style="1" customWidth="1"/>
    <col min="18" max="18" width="3.140625" style="8" customWidth="1"/>
    <col min="19" max="16384" width="11.42578125" style="4"/>
  </cols>
  <sheetData>
    <row r="1" spans="1:18" x14ac:dyDescent="0.2">
      <c r="A1" s="109" t="str">
        <f>"Bundesligatipp SV Straß 2026/27 - " &amp; IF(ISTEXT('Tipps eintragen'!B1),'Tipps eintragen'!B1,"")</f>
        <v xml:space="preserve">Bundesligatipp SV Straß 2026/27 - </v>
      </c>
      <c r="G1" s="107" t="str">
        <f>IF(ISBLANK('Tipps eintragen'!D1),"",'Tipps eintragen'!D1)</f>
        <v/>
      </c>
    </row>
    <row r="2" spans="1:18" s="1" customFormat="1" ht="18" customHeight="1" x14ac:dyDescent="0.2">
      <c r="A2" s="129" t="str">
        <f>'Tipps eintragen'!A5</f>
        <v>1. Spieltag 28./29./30.08.2026</v>
      </c>
      <c r="B2" s="129"/>
      <c r="C2" s="129"/>
      <c r="D2" s="129"/>
      <c r="E2" s="129"/>
      <c r="F2" s="129"/>
      <c r="G2" s="129" t="str">
        <f>'Tipps eintragen'!A71</f>
        <v>7. Spieltag 23.-25.10.2026</v>
      </c>
      <c r="H2" s="129">
        <v>0</v>
      </c>
      <c r="I2" s="129"/>
      <c r="J2" s="129"/>
      <c r="K2" s="129"/>
      <c r="L2" s="129"/>
      <c r="M2" s="129" t="str">
        <f>'Tipps eintragen'!A137</f>
        <v>13. Spieltag 11.-13.12.2026</v>
      </c>
      <c r="N2" s="129">
        <v>0</v>
      </c>
      <c r="O2" s="129"/>
      <c r="P2" s="129"/>
      <c r="Q2" s="129"/>
      <c r="R2" s="129"/>
    </row>
    <row r="3" spans="1:18" ht="12.75" customHeight="1" x14ac:dyDescent="0.2">
      <c r="A3" s="52" t="str">
        <f>'Tipps eintragen'!A6</f>
        <v>Bayern</v>
      </c>
      <c r="B3" s="106" t="s">
        <v>69</v>
      </c>
      <c r="C3" s="4" t="str">
        <f>'Tipps eintragen'!C6</f>
        <v>Stuttgart</v>
      </c>
      <c r="D3" s="5" t="str">
        <f>IF(ISNUMBER('Tipps eintragen'!D6),'Tipps eintragen'!D6,"")</f>
        <v/>
      </c>
      <c r="E3" s="1" t="s">
        <v>2</v>
      </c>
      <c r="F3" s="6" t="str">
        <f>IF(ISNUMBER('Tipps eintragen'!F6),'Tipps eintragen'!F6,"")</f>
        <v/>
      </c>
      <c r="G3" s="52" t="str">
        <f>'Tipps eintragen'!A72</f>
        <v>Stuttgart</v>
      </c>
      <c r="H3" s="106" t="s">
        <v>69</v>
      </c>
      <c r="I3" s="4" t="str">
        <f>'Tipps eintragen'!C72</f>
        <v>M'gladbach</v>
      </c>
      <c r="J3" s="5" t="str">
        <f>IF(ISNUMBER('Tipps eintragen'!D72),'Tipps eintragen'!D72,"")</f>
        <v/>
      </c>
      <c r="K3" s="1" t="s">
        <v>2</v>
      </c>
      <c r="L3" s="6" t="str">
        <f>IF(ISNUMBER('Tipps eintragen'!F72),'Tipps eintragen'!F72,"")</f>
        <v/>
      </c>
      <c r="M3" s="52" t="str">
        <f>'Tipps eintragen'!A138</f>
        <v>Hamburg</v>
      </c>
      <c r="N3" s="106" t="s">
        <v>69</v>
      </c>
      <c r="O3" s="4" t="str">
        <f>'Tipps eintragen'!C138</f>
        <v>Schalke</v>
      </c>
      <c r="P3" s="5" t="str">
        <f>IF(ISNUMBER('Tipps eintragen'!D138),'Tipps eintragen'!D138,"")</f>
        <v/>
      </c>
      <c r="Q3" s="1" t="s">
        <v>2</v>
      </c>
      <c r="R3" s="6" t="str">
        <f>IF(ISNUMBER('Tipps eintragen'!F138),'Tipps eintragen'!F138,"")</f>
        <v/>
      </c>
    </row>
    <row r="4" spans="1:18" ht="12.75" customHeight="1" x14ac:dyDescent="0.2">
      <c r="A4" s="52" t="str">
        <f>'Tipps eintragen'!A7</f>
        <v>Köln</v>
      </c>
      <c r="B4" s="106" t="s">
        <v>69</v>
      </c>
      <c r="C4" s="4" t="str">
        <f>'Tipps eintragen'!C7</f>
        <v>Hoffenheim</v>
      </c>
      <c r="D4" s="5" t="str">
        <f>IF(ISNUMBER('Tipps eintragen'!D7),'Tipps eintragen'!D7,"")</f>
        <v/>
      </c>
      <c r="E4" s="1" t="s">
        <v>2</v>
      </c>
      <c r="F4" s="6" t="str">
        <f>IF(ISNUMBER('Tipps eintragen'!F7),'Tipps eintragen'!F7,"")</f>
        <v/>
      </c>
      <c r="G4" s="52" t="str">
        <f>'Tipps eintragen'!A73</f>
        <v>Köln</v>
      </c>
      <c r="H4" s="106" t="s">
        <v>69</v>
      </c>
      <c r="I4" s="4" t="str">
        <f>'Tipps eintragen'!C73</f>
        <v>Schalke</v>
      </c>
      <c r="J4" s="5" t="str">
        <f>IF(ISNUMBER('Tipps eintragen'!D73),'Tipps eintragen'!D73,"")</f>
        <v/>
      </c>
      <c r="K4" s="1" t="s">
        <v>2</v>
      </c>
      <c r="L4" s="6" t="str">
        <f>IF(ISNUMBER('Tipps eintragen'!F73),'Tipps eintragen'!F73,"")</f>
        <v/>
      </c>
      <c r="M4" s="52" t="str">
        <f>'Tipps eintragen'!A139</f>
        <v>Bremen</v>
      </c>
      <c r="N4" s="106" t="s">
        <v>69</v>
      </c>
      <c r="O4" s="4" t="str">
        <f>'Tipps eintragen'!C139</f>
        <v>Leverkusen</v>
      </c>
      <c r="P4" s="5" t="str">
        <f>IF(ISNUMBER('Tipps eintragen'!D139),'Tipps eintragen'!D139,"")</f>
        <v/>
      </c>
      <c r="Q4" s="1" t="s">
        <v>2</v>
      </c>
      <c r="R4" s="6" t="str">
        <f>IF(ISNUMBER('Tipps eintragen'!F139),'Tipps eintragen'!F139,"")</f>
        <v/>
      </c>
    </row>
    <row r="5" spans="1:18" ht="12.75" customHeight="1" x14ac:dyDescent="0.2">
      <c r="A5" s="52" t="str">
        <f>'Tipps eintragen'!A8</f>
        <v>Dortmund</v>
      </c>
      <c r="B5" s="106" t="s">
        <v>69</v>
      </c>
      <c r="C5" s="4" t="str">
        <f>'Tipps eintragen'!C8</f>
        <v>Hamburg</v>
      </c>
      <c r="D5" s="5" t="str">
        <f>IF(ISNUMBER('Tipps eintragen'!D8),'Tipps eintragen'!D8,"")</f>
        <v/>
      </c>
      <c r="E5" s="1" t="s">
        <v>2</v>
      </c>
      <c r="F5" s="6" t="str">
        <f>IF(ISNUMBER('Tipps eintragen'!F8),'Tipps eintragen'!F8,"")</f>
        <v/>
      </c>
      <c r="G5" s="52" t="str">
        <f>'Tipps eintragen'!A74</f>
        <v>Dortmund</v>
      </c>
      <c r="H5" s="106" t="s">
        <v>69</v>
      </c>
      <c r="I5" s="4" t="str">
        <f>'Tipps eintragen'!C74</f>
        <v>Frankfurt</v>
      </c>
      <c r="J5" s="5" t="str">
        <f>IF(ISNUMBER('Tipps eintragen'!D74),'Tipps eintragen'!D74,"")</f>
        <v/>
      </c>
      <c r="K5" s="1" t="s">
        <v>2</v>
      </c>
      <c r="L5" s="6" t="str">
        <f>IF(ISNUMBER('Tipps eintragen'!F74),'Tipps eintragen'!F74,"")</f>
        <v/>
      </c>
      <c r="M5" s="52" t="str">
        <f>'Tipps eintragen'!A140</f>
        <v>Stuttgart</v>
      </c>
      <c r="N5" s="106" t="s">
        <v>69</v>
      </c>
      <c r="O5" s="4" t="str">
        <f>'Tipps eintragen'!C140</f>
        <v>Union Berlin</v>
      </c>
      <c r="P5" s="5" t="str">
        <f>IF(ISNUMBER('Tipps eintragen'!D140),'Tipps eintragen'!D140,"")</f>
        <v/>
      </c>
      <c r="Q5" s="1" t="s">
        <v>2</v>
      </c>
      <c r="R5" s="6" t="str">
        <f>IF(ISNUMBER('Tipps eintragen'!F140),'Tipps eintragen'!F140,"")</f>
        <v/>
      </c>
    </row>
    <row r="6" spans="1:18" ht="12.75" customHeight="1" x14ac:dyDescent="0.2">
      <c r="A6" s="52" t="str">
        <f>'Tipps eintragen'!A9</f>
        <v>Freiburg</v>
      </c>
      <c r="B6" s="106" t="s">
        <v>69</v>
      </c>
      <c r="C6" s="4" t="str">
        <f>'Tipps eintragen'!C9</f>
        <v>Bremen</v>
      </c>
      <c r="D6" s="5" t="str">
        <f>IF(ISNUMBER('Tipps eintragen'!D9),'Tipps eintragen'!D9,"")</f>
        <v/>
      </c>
      <c r="E6" s="1" t="s">
        <v>2</v>
      </c>
      <c r="F6" s="6" t="str">
        <f>IF(ISNUMBER('Tipps eintragen'!F9),'Tipps eintragen'!F9,"")</f>
        <v/>
      </c>
      <c r="G6" s="52" t="str">
        <f>'Tipps eintragen'!A75</f>
        <v>Freiburg</v>
      </c>
      <c r="H6" s="106" t="s">
        <v>69</v>
      </c>
      <c r="I6" s="4" t="str">
        <f>'Tipps eintragen'!C75</f>
        <v>Bayern</v>
      </c>
      <c r="J6" s="5" t="str">
        <f>IF(ISNUMBER('Tipps eintragen'!D75),'Tipps eintragen'!D75,"")</f>
        <v/>
      </c>
      <c r="K6" s="1" t="s">
        <v>2</v>
      </c>
      <c r="L6" s="6" t="str">
        <f>IF(ISNUMBER('Tipps eintragen'!F75),'Tipps eintragen'!F75,"")</f>
        <v/>
      </c>
      <c r="M6" s="52" t="str">
        <f>'Tipps eintragen'!A141</f>
        <v>M'gladbach</v>
      </c>
      <c r="N6" s="106" t="s">
        <v>69</v>
      </c>
      <c r="O6" s="4" t="str">
        <f>'Tipps eintragen'!C141</f>
        <v>Frankfurt</v>
      </c>
      <c r="P6" s="5" t="str">
        <f>IF(ISNUMBER('Tipps eintragen'!D141),'Tipps eintragen'!D141,"")</f>
        <v/>
      </c>
      <c r="Q6" s="1" t="s">
        <v>2</v>
      </c>
      <c r="R6" s="6" t="str">
        <f>IF(ISNUMBER('Tipps eintragen'!F141),'Tipps eintragen'!F141,"")</f>
        <v/>
      </c>
    </row>
    <row r="7" spans="1:18" ht="12.75" customHeight="1" x14ac:dyDescent="0.2">
      <c r="A7" s="52" t="str">
        <f>'Tipps eintragen'!A10</f>
        <v>Mainz</v>
      </c>
      <c r="B7" s="106" t="s">
        <v>69</v>
      </c>
      <c r="C7" s="4" t="str">
        <f>'Tipps eintragen'!C10</f>
        <v>Paderborn</v>
      </c>
      <c r="D7" s="5" t="str">
        <f>IF(ISNUMBER('Tipps eintragen'!D10),'Tipps eintragen'!D10,"")</f>
        <v/>
      </c>
      <c r="E7" s="1" t="s">
        <v>2</v>
      </c>
      <c r="F7" s="6" t="str">
        <f>IF(ISNUMBER('Tipps eintragen'!F10),'Tipps eintragen'!F10,"")</f>
        <v/>
      </c>
      <c r="G7" s="52" t="str">
        <f>'Tipps eintragen'!A76</f>
        <v>Mainz</v>
      </c>
      <c r="H7" s="106" t="s">
        <v>69</v>
      </c>
      <c r="I7" s="4" t="str">
        <f>'Tipps eintragen'!C76</f>
        <v>Bremen</v>
      </c>
      <c r="J7" s="5" t="str">
        <f>IF(ISNUMBER('Tipps eintragen'!D76),'Tipps eintragen'!D76,"")</f>
        <v/>
      </c>
      <c r="K7" s="1" t="s">
        <v>2</v>
      </c>
      <c r="L7" s="6" t="str">
        <f>IF(ISNUMBER('Tipps eintragen'!F76),'Tipps eintragen'!F76,"")</f>
        <v/>
      </c>
      <c r="M7" s="52" t="str">
        <f>'Tipps eintragen'!A142</f>
        <v>Köln</v>
      </c>
      <c r="N7" s="106" t="s">
        <v>69</v>
      </c>
      <c r="O7" s="4" t="str">
        <f>'Tipps eintragen'!C142</f>
        <v>Leipzig</v>
      </c>
      <c r="P7" s="5" t="str">
        <f>IF(ISNUMBER('Tipps eintragen'!D142),'Tipps eintragen'!D142,"")</f>
        <v/>
      </c>
      <c r="Q7" s="1" t="s">
        <v>2</v>
      </c>
      <c r="R7" s="6" t="str">
        <f>IF(ISNUMBER('Tipps eintragen'!F142),'Tipps eintragen'!F142,"")</f>
        <v/>
      </c>
    </row>
    <row r="8" spans="1:18" ht="12.75" customHeight="1" x14ac:dyDescent="0.2">
      <c r="A8" s="52" t="str">
        <f>'Tipps eintragen'!A11</f>
        <v>Union Berlin</v>
      </c>
      <c r="B8" s="106" t="s">
        <v>69</v>
      </c>
      <c r="C8" s="4" t="str">
        <f>'Tipps eintragen'!C11</f>
        <v>Frankfurt</v>
      </c>
      <c r="D8" s="5" t="str">
        <f>IF(ISNUMBER('Tipps eintragen'!D11),'Tipps eintragen'!D11,"")</f>
        <v/>
      </c>
      <c r="E8" s="1" t="s">
        <v>2</v>
      </c>
      <c r="F8" s="6" t="str">
        <f>IF(ISNUMBER('Tipps eintragen'!F11),'Tipps eintragen'!F11,"")</f>
        <v/>
      </c>
      <c r="G8" s="52" t="str">
        <f>'Tipps eintragen'!A77</f>
        <v>Paderborn</v>
      </c>
      <c r="H8" s="106" t="s">
        <v>69</v>
      </c>
      <c r="I8" s="4" t="str">
        <f>'Tipps eintragen'!C77</f>
        <v>Hamburg</v>
      </c>
      <c r="J8" s="5" t="str">
        <f>IF(ISNUMBER('Tipps eintragen'!D77),'Tipps eintragen'!D77,"")</f>
        <v/>
      </c>
      <c r="K8" s="1" t="s">
        <v>2</v>
      </c>
      <c r="L8" s="6" t="str">
        <f>IF(ISNUMBER('Tipps eintragen'!F77),'Tipps eintragen'!F77,"")</f>
        <v/>
      </c>
      <c r="M8" s="52" t="str">
        <f>'Tipps eintragen'!A143</f>
        <v>Dortmund</v>
      </c>
      <c r="N8" s="106" t="s">
        <v>69</v>
      </c>
      <c r="O8" s="4" t="str">
        <f>'Tipps eintragen'!C143</f>
        <v>Augsburg</v>
      </c>
      <c r="P8" s="5" t="str">
        <f>IF(ISNUMBER('Tipps eintragen'!D143),'Tipps eintragen'!D143,"")</f>
        <v/>
      </c>
      <c r="Q8" s="1" t="s">
        <v>2</v>
      </c>
      <c r="R8" s="6" t="str">
        <f>IF(ISNUMBER('Tipps eintragen'!F143),'Tipps eintragen'!F143,"")</f>
        <v/>
      </c>
    </row>
    <row r="9" spans="1:18" ht="12.75" customHeight="1" x14ac:dyDescent="0.2">
      <c r="A9" s="52" t="str">
        <f>'Tipps eintragen'!A12</f>
        <v>Augsburg</v>
      </c>
      <c r="B9" s="106" t="s">
        <v>69</v>
      </c>
      <c r="C9" s="4" t="str">
        <f>'Tipps eintragen'!C12</f>
        <v>Schalke</v>
      </c>
      <c r="D9" s="5" t="str">
        <f>IF(ISNUMBER('Tipps eintragen'!D12),'Tipps eintragen'!D12,"")</f>
        <v/>
      </c>
      <c r="E9" s="1" t="s">
        <v>2</v>
      </c>
      <c r="F9" s="6" t="str">
        <f>IF(ISNUMBER('Tipps eintragen'!F12),'Tipps eintragen'!F12,"")</f>
        <v/>
      </c>
      <c r="G9" s="52" t="str">
        <f>'Tipps eintragen'!A78</f>
        <v>Augsburg</v>
      </c>
      <c r="H9" s="106" t="s">
        <v>69</v>
      </c>
      <c r="I9" s="4" t="str">
        <f>'Tipps eintragen'!C78</f>
        <v>Union Berlin</v>
      </c>
      <c r="J9" s="5" t="str">
        <f>IF(ISNUMBER('Tipps eintragen'!D78),'Tipps eintragen'!D78,"")</f>
        <v/>
      </c>
      <c r="K9" s="1" t="s">
        <v>2</v>
      </c>
      <c r="L9" s="6" t="str">
        <f>IF(ISNUMBER('Tipps eintragen'!F78),'Tipps eintragen'!F78,"")</f>
        <v/>
      </c>
      <c r="M9" s="52" t="str">
        <f>'Tipps eintragen'!A144</f>
        <v>Mainz</v>
      </c>
      <c r="N9" s="106" t="s">
        <v>69</v>
      </c>
      <c r="O9" s="4" t="str">
        <f>'Tipps eintragen'!C144</f>
        <v>Freiburg</v>
      </c>
      <c r="P9" s="5" t="str">
        <f>IF(ISNUMBER('Tipps eintragen'!D144),'Tipps eintragen'!D144,"")</f>
        <v/>
      </c>
      <c r="Q9" s="1" t="s">
        <v>2</v>
      </c>
      <c r="R9" s="6" t="str">
        <f>IF(ISNUMBER('Tipps eintragen'!F144),'Tipps eintragen'!F144,"")</f>
        <v/>
      </c>
    </row>
    <row r="10" spans="1:18" ht="12.75" customHeight="1" x14ac:dyDescent="0.2">
      <c r="A10" s="52" t="str">
        <f>'Tipps eintragen'!A13</f>
        <v>Leipzig</v>
      </c>
      <c r="B10" s="106" t="s">
        <v>69</v>
      </c>
      <c r="C10" s="4" t="str">
        <f>'Tipps eintragen'!C13</f>
        <v>M'gladbach</v>
      </c>
      <c r="D10" s="5" t="str">
        <f>IF(ISNUMBER('Tipps eintragen'!D13),'Tipps eintragen'!D13,"")</f>
        <v/>
      </c>
      <c r="E10" s="1" t="s">
        <v>2</v>
      </c>
      <c r="F10" s="6" t="str">
        <f>IF(ISNUMBER('Tipps eintragen'!F13),'Tipps eintragen'!F13,"")</f>
        <v/>
      </c>
      <c r="G10" s="52" t="str">
        <f>'Tipps eintragen'!A79</f>
        <v>Hoffenheim</v>
      </c>
      <c r="H10" s="106" t="s">
        <v>69</v>
      </c>
      <c r="I10" s="4" t="str">
        <f>'Tipps eintragen'!C79</f>
        <v>Leverkusen</v>
      </c>
      <c r="J10" s="5" t="str">
        <f>IF(ISNUMBER('Tipps eintragen'!D79),'Tipps eintragen'!D79,"")</f>
        <v/>
      </c>
      <c r="K10" s="1" t="s">
        <v>2</v>
      </c>
      <c r="L10" s="6" t="str">
        <f>IF(ISNUMBER('Tipps eintragen'!F79),'Tipps eintragen'!F79,"")</f>
        <v/>
      </c>
      <c r="M10" s="52" t="str">
        <f>'Tipps eintragen'!A145</f>
        <v>Paderborn</v>
      </c>
      <c r="N10" s="106" t="s">
        <v>69</v>
      </c>
      <c r="O10" s="4" t="str">
        <f>'Tipps eintragen'!C145</f>
        <v>Elversberg</v>
      </c>
      <c r="P10" s="5" t="str">
        <f>IF(ISNUMBER('Tipps eintragen'!D145),'Tipps eintragen'!D145,"")</f>
        <v/>
      </c>
      <c r="Q10" s="1" t="s">
        <v>2</v>
      </c>
      <c r="R10" s="6" t="str">
        <f>IF(ISNUMBER('Tipps eintragen'!F145),'Tipps eintragen'!F145,"")</f>
        <v/>
      </c>
    </row>
    <row r="11" spans="1:18" ht="12.75" customHeight="1" x14ac:dyDescent="0.2">
      <c r="A11" s="52" t="str">
        <f>'Tipps eintragen'!A14</f>
        <v>Elversberg</v>
      </c>
      <c r="B11" s="106" t="s">
        <v>69</v>
      </c>
      <c r="C11" s="4" t="str">
        <f>'Tipps eintragen'!C14</f>
        <v>Leverkusen</v>
      </c>
      <c r="D11" s="5" t="str">
        <f>IF(ISNUMBER('Tipps eintragen'!D14),'Tipps eintragen'!D14,"")</f>
        <v/>
      </c>
      <c r="E11" s="1" t="s">
        <v>2</v>
      </c>
      <c r="F11" s="6" t="str">
        <f>IF(ISNUMBER('Tipps eintragen'!F14),'Tipps eintragen'!F14,"")</f>
        <v/>
      </c>
      <c r="G11" s="52" t="str">
        <f>'Tipps eintragen'!A80</f>
        <v>Leipzig</v>
      </c>
      <c r="H11" s="106" t="s">
        <v>69</v>
      </c>
      <c r="I11" s="4" t="str">
        <f>'Tipps eintragen'!C80</f>
        <v>Elversberg</v>
      </c>
      <c r="J11" s="5" t="str">
        <f>IF(ISNUMBER('Tipps eintragen'!D80),'Tipps eintragen'!D80,"")</f>
        <v/>
      </c>
      <c r="K11" s="1" t="s">
        <v>2</v>
      </c>
      <c r="L11" s="6" t="str">
        <f>IF(ISNUMBER('Tipps eintragen'!F80),'Tipps eintragen'!F80,"")</f>
        <v/>
      </c>
      <c r="M11" s="52" t="str">
        <f>'Tipps eintragen'!A146</f>
        <v>Hoffenheim</v>
      </c>
      <c r="N11" s="106" t="s">
        <v>69</v>
      </c>
      <c r="O11" s="4" t="str">
        <f>'Tipps eintragen'!C146</f>
        <v>Bayern</v>
      </c>
      <c r="P11" s="5" t="str">
        <f>IF(ISNUMBER('Tipps eintragen'!D146),'Tipps eintragen'!D146,"")</f>
        <v/>
      </c>
      <c r="Q11" s="1" t="s">
        <v>2</v>
      </c>
      <c r="R11" s="6" t="str">
        <f>IF(ISNUMBER('Tipps eintragen'!F146),'Tipps eintragen'!F146,"")</f>
        <v/>
      </c>
    </row>
    <row r="12" spans="1:18" ht="12.75" customHeight="1" x14ac:dyDescent="0.2">
      <c r="B12" s="31"/>
      <c r="H12" s="31"/>
      <c r="N12" s="31"/>
    </row>
    <row r="13" spans="1:18" s="1" customFormat="1" ht="18" customHeight="1" x14ac:dyDescent="0.2">
      <c r="A13" s="129" t="str">
        <f>'Tipps eintragen'!A16</f>
        <v>2. Spieltag 04.-06.09.2026</v>
      </c>
      <c r="B13" s="129"/>
      <c r="C13" s="129"/>
      <c r="D13" s="129"/>
      <c r="E13" s="129"/>
      <c r="F13" s="129"/>
      <c r="G13" s="129" t="str">
        <f>'Tipps eintragen'!A82</f>
        <v>8. Spieltag 30.10.-01.11.2026</v>
      </c>
      <c r="H13" s="129">
        <v>0</v>
      </c>
      <c r="I13" s="129"/>
      <c r="J13" s="129"/>
      <c r="K13" s="129"/>
      <c r="L13" s="129"/>
      <c r="M13" s="129" t="str">
        <f>'Tipps eintragen'!A148</f>
        <v>14. Spieltag 18.-20.12.2026</v>
      </c>
      <c r="N13" s="129">
        <v>0</v>
      </c>
      <c r="O13" s="129"/>
      <c r="P13" s="129"/>
      <c r="Q13" s="129"/>
      <c r="R13" s="129"/>
    </row>
    <row r="14" spans="1:18" ht="12.75" customHeight="1" x14ac:dyDescent="0.2">
      <c r="A14" s="52" t="str">
        <f>'Tipps eintragen'!A17</f>
        <v>Hamburg</v>
      </c>
      <c r="B14" s="106" t="s">
        <v>69</v>
      </c>
      <c r="C14" s="4" t="str">
        <f>'Tipps eintragen'!C17</f>
        <v>Mainz</v>
      </c>
      <c r="D14" s="5" t="str">
        <f>IF(ISNUMBER('Tipps eintragen'!D17),'Tipps eintragen'!D17,"")</f>
        <v/>
      </c>
      <c r="E14" s="1" t="s">
        <v>2</v>
      </c>
      <c r="F14" s="6" t="str">
        <f>IF(ISNUMBER('Tipps eintragen'!F17),'Tipps eintragen'!F17,"")</f>
        <v/>
      </c>
      <c r="G14" s="52" t="str">
        <f>'Tipps eintragen'!A83</f>
        <v>Bremen</v>
      </c>
      <c r="H14" s="106" t="s">
        <v>69</v>
      </c>
      <c r="I14" s="4" t="str">
        <f>'Tipps eintragen'!C83</f>
        <v>Hoffenheim</v>
      </c>
      <c r="J14" s="5" t="str">
        <f>IF(ISNUMBER('Tipps eintragen'!D83),'Tipps eintragen'!D83,"")</f>
        <v/>
      </c>
      <c r="K14" s="1" t="s">
        <v>2</v>
      </c>
      <c r="L14" s="6" t="str">
        <f>IF(ISNUMBER('Tipps eintragen'!F83),'Tipps eintragen'!F83,"")</f>
        <v/>
      </c>
      <c r="M14" s="52" t="str">
        <f>'Tipps eintragen'!A149</f>
        <v>Bayern</v>
      </c>
      <c r="N14" s="106" t="s">
        <v>69</v>
      </c>
      <c r="O14" s="4" t="str">
        <f>'Tipps eintragen'!C149</f>
        <v>Bremen</v>
      </c>
      <c r="P14" s="5" t="str">
        <f>IF(ISNUMBER('Tipps eintragen'!D149),'Tipps eintragen'!D149,"")</f>
        <v/>
      </c>
      <c r="Q14" s="1" t="s">
        <v>2</v>
      </c>
      <c r="R14" s="6" t="str">
        <f>IF(ISNUMBER('Tipps eintragen'!F149),'Tipps eintragen'!F149,"")</f>
        <v/>
      </c>
    </row>
    <row r="15" spans="1:18" ht="12.75" customHeight="1" x14ac:dyDescent="0.2">
      <c r="A15" s="52" t="str">
        <f>'Tipps eintragen'!A18</f>
        <v>Bremen</v>
      </c>
      <c r="B15" s="106" t="s">
        <v>69</v>
      </c>
      <c r="C15" s="4" t="str">
        <f>'Tipps eintragen'!C18</f>
        <v>Leipzig</v>
      </c>
      <c r="D15" s="5" t="str">
        <f>IF(ISNUMBER('Tipps eintragen'!D18),'Tipps eintragen'!D18,"")</f>
        <v/>
      </c>
      <c r="E15" s="1" t="s">
        <v>2</v>
      </c>
      <c r="F15" s="6" t="str">
        <f>IF(ISNUMBER('Tipps eintragen'!F18),'Tipps eintragen'!F18,"")</f>
        <v/>
      </c>
      <c r="G15" s="52" t="str">
        <f>'Tipps eintragen'!A84</f>
        <v>Bayern</v>
      </c>
      <c r="H15" s="106" t="s">
        <v>69</v>
      </c>
      <c r="I15" s="4" t="str">
        <f>'Tipps eintragen'!C84</f>
        <v>Dortmund</v>
      </c>
      <c r="J15" s="5" t="str">
        <f>IF(ISNUMBER('Tipps eintragen'!D84),'Tipps eintragen'!D84,"")</f>
        <v/>
      </c>
      <c r="K15" s="1" t="s">
        <v>2</v>
      </c>
      <c r="L15" s="6" t="str">
        <f>IF(ISNUMBER('Tipps eintragen'!F84),'Tipps eintragen'!F84,"")</f>
        <v/>
      </c>
      <c r="M15" s="52" t="str">
        <f>'Tipps eintragen'!A150</f>
        <v>Schalke</v>
      </c>
      <c r="N15" s="106" t="s">
        <v>69</v>
      </c>
      <c r="O15" s="4" t="str">
        <f>'Tipps eintragen'!C150</f>
        <v>M'gladbach</v>
      </c>
      <c r="P15" s="5" t="str">
        <f>IF(ISNUMBER('Tipps eintragen'!D150),'Tipps eintragen'!D150,"")</f>
        <v/>
      </c>
      <c r="Q15" s="1" t="s">
        <v>2</v>
      </c>
      <c r="R15" s="6" t="str">
        <f>IF(ISNUMBER('Tipps eintragen'!F150),'Tipps eintragen'!F150,"")</f>
        <v/>
      </c>
    </row>
    <row r="16" spans="1:18" ht="12.75" customHeight="1" x14ac:dyDescent="0.2">
      <c r="A16" s="52" t="str">
        <f>'Tipps eintragen'!A19</f>
        <v>Stuttgart</v>
      </c>
      <c r="B16" s="106" t="s">
        <v>69</v>
      </c>
      <c r="C16" s="4" t="str">
        <f>'Tipps eintragen'!C19</f>
        <v>Köln</v>
      </c>
      <c r="D16" s="5" t="str">
        <f>IF(ISNUMBER('Tipps eintragen'!D19),'Tipps eintragen'!D19,"")</f>
        <v/>
      </c>
      <c r="E16" s="1" t="s">
        <v>2</v>
      </c>
      <c r="F16" s="6" t="str">
        <f>IF(ISNUMBER('Tipps eintragen'!F19),'Tipps eintragen'!F19,"")</f>
        <v/>
      </c>
      <c r="G16" s="52" t="str">
        <f>'Tipps eintragen'!A85</f>
        <v>M'gladbach</v>
      </c>
      <c r="H16" s="106" t="s">
        <v>69</v>
      </c>
      <c r="I16" s="4" t="str">
        <f>'Tipps eintragen'!C85</f>
        <v>Paderborn</v>
      </c>
      <c r="J16" s="5" t="str">
        <f>IF(ISNUMBER('Tipps eintragen'!D85),'Tipps eintragen'!D85,"")</f>
        <v/>
      </c>
      <c r="K16" s="1" t="s">
        <v>2</v>
      </c>
      <c r="L16" s="6" t="str">
        <f>IF(ISNUMBER('Tipps eintragen'!F85),'Tipps eintragen'!F85,"")</f>
        <v/>
      </c>
      <c r="M16" s="52" t="str">
        <f>'Tipps eintragen'!A151</f>
        <v>Leverkusen</v>
      </c>
      <c r="N16" s="106" t="s">
        <v>69</v>
      </c>
      <c r="O16" s="4" t="str">
        <f>'Tipps eintragen'!C151</f>
        <v>Frankfurt</v>
      </c>
      <c r="P16" s="5" t="str">
        <f>IF(ISNUMBER('Tipps eintragen'!D151),'Tipps eintragen'!D151,"")</f>
        <v/>
      </c>
      <c r="Q16" s="1" t="s">
        <v>2</v>
      </c>
      <c r="R16" s="6" t="str">
        <f>IF(ISNUMBER('Tipps eintragen'!F151),'Tipps eintragen'!F151,"")</f>
        <v/>
      </c>
    </row>
    <row r="17" spans="1:18" ht="12.75" customHeight="1" x14ac:dyDescent="0.2">
      <c r="A17" s="52" t="str">
        <f>'Tipps eintragen'!A20</f>
        <v>M'gladbach</v>
      </c>
      <c r="B17" s="106" t="s">
        <v>69</v>
      </c>
      <c r="C17" s="4" t="str">
        <f>'Tipps eintragen'!C20</f>
        <v>Elversberg</v>
      </c>
      <c r="D17" s="5" t="str">
        <f>IF(ISNUMBER('Tipps eintragen'!D20),'Tipps eintragen'!D20,"")</f>
        <v/>
      </c>
      <c r="E17" s="1" t="s">
        <v>2</v>
      </c>
      <c r="F17" s="6" t="str">
        <f>IF(ISNUMBER('Tipps eintragen'!F20),'Tipps eintragen'!F20,"")</f>
        <v/>
      </c>
      <c r="G17" s="52" t="str">
        <f>'Tipps eintragen'!A86</f>
        <v>Frankfurt</v>
      </c>
      <c r="H17" s="106" t="s">
        <v>69</v>
      </c>
      <c r="I17" s="4" t="str">
        <f>'Tipps eintragen'!C86</f>
        <v>Hamburg</v>
      </c>
      <c r="J17" s="5" t="str">
        <f>IF(ISNUMBER('Tipps eintragen'!D86),'Tipps eintragen'!D86,"")</f>
        <v/>
      </c>
      <c r="K17" s="1" t="s">
        <v>2</v>
      </c>
      <c r="L17" s="6" t="str">
        <f>IF(ISNUMBER('Tipps eintragen'!F86),'Tipps eintragen'!F86,"")</f>
        <v/>
      </c>
      <c r="M17" s="52" t="str">
        <f>'Tipps eintragen'!A152</f>
        <v>Freiburg</v>
      </c>
      <c r="N17" s="106" t="s">
        <v>69</v>
      </c>
      <c r="O17" s="4" t="str">
        <f>'Tipps eintragen'!C152</f>
        <v>Stuttgart</v>
      </c>
      <c r="P17" s="5" t="str">
        <f>IF(ISNUMBER('Tipps eintragen'!D152),'Tipps eintragen'!D152,"")</f>
        <v/>
      </c>
      <c r="Q17" s="1" t="s">
        <v>2</v>
      </c>
      <c r="R17" s="6" t="str">
        <f>IF(ISNUMBER('Tipps eintragen'!F152),'Tipps eintragen'!F152,"")</f>
        <v/>
      </c>
    </row>
    <row r="18" spans="1:18" ht="12.75" customHeight="1" x14ac:dyDescent="0.2">
      <c r="A18" s="52" t="str">
        <f>'Tipps eintragen'!A21</f>
        <v>Frankfurt</v>
      </c>
      <c r="B18" s="106" t="s">
        <v>69</v>
      </c>
      <c r="C18" s="4" t="str">
        <f>'Tipps eintragen'!C21</f>
        <v>Augsburg</v>
      </c>
      <c r="D18" s="5" t="str">
        <f>IF(ISNUMBER('Tipps eintragen'!D21),'Tipps eintragen'!D21,"")</f>
        <v/>
      </c>
      <c r="E18" s="1" t="s">
        <v>2</v>
      </c>
      <c r="F18" s="6" t="str">
        <f>IF(ISNUMBER('Tipps eintragen'!F21),'Tipps eintragen'!F21,"")</f>
        <v/>
      </c>
      <c r="G18" s="52" t="str">
        <f>'Tipps eintragen'!A87</f>
        <v>Schalke</v>
      </c>
      <c r="H18" s="106" t="s">
        <v>69</v>
      </c>
      <c r="I18" s="4" t="str">
        <f>'Tipps eintragen'!C87</f>
        <v>Leipzig</v>
      </c>
      <c r="J18" s="5" t="str">
        <f>IF(ISNUMBER('Tipps eintragen'!D87),'Tipps eintragen'!D87,"")</f>
        <v/>
      </c>
      <c r="K18" s="1" t="s">
        <v>2</v>
      </c>
      <c r="L18" s="6" t="str">
        <f>IF(ISNUMBER('Tipps eintragen'!F87),'Tipps eintragen'!F87,"")</f>
        <v/>
      </c>
      <c r="M18" s="52" t="str">
        <f>'Tipps eintragen'!A153</f>
        <v>Mainz</v>
      </c>
      <c r="N18" s="106" t="s">
        <v>69</v>
      </c>
      <c r="O18" s="4" t="str">
        <f>'Tipps eintragen'!C153</f>
        <v>Köln</v>
      </c>
      <c r="P18" s="5" t="str">
        <f>IF(ISNUMBER('Tipps eintragen'!D153),'Tipps eintragen'!D153,"")</f>
        <v/>
      </c>
      <c r="Q18" s="1" t="s">
        <v>2</v>
      </c>
      <c r="R18" s="6" t="str">
        <f>IF(ISNUMBER('Tipps eintragen'!F153),'Tipps eintragen'!F153,"")</f>
        <v/>
      </c>
    </row>
    <row r="19" spans="1:18" ht="12.75" customHeight="1" x14ac:dyDescent="0.2">
      <c r="A19" s="52" t="str">
        <f>'Tipps eintragen'!A22</f>
        <v>Schalke</v>
      </c>
      <c r="B19" s="106" t="s">
        <v>69</v>
      </c>
      <c r="C19" s="4" t="str">
        <f>'Tipps eintragen'!C22</f>
        <v>Bayern</v>
      </c>
      <c r="D19" s="5" t="str">
        <f>IF(ISNUMBER('Tipps eintragen'!D22),'Tipps eintragen'!D22,"")</f>
        <v/>
      </c>
      <c r="E19" s="1" t="s">
        <v>2</v>
      </c>
      <c r="F19" s="6" t="str">
        <f>IF(ISNUMBER('Tipps eintragen'!F22),'Tipps eintragen'!F22,"")</f>
        <v/>
      </c>
      <c r="G19" s="52" t="str">
        <f>'Tipps eintragen'!A88</f>
        <v>Leverkusen</v>
      </c>
      <c r="H19" s="106" t="s">
        <v>69</v>
      </c>
      <c r="I19" s="4" t="str">
        <f>'Tipps eintragen'!C88</f>
        <v>Stuttgart</v>
      </c>
      <c r="J19" s="5" t="str">
        <f>IF(ISNUMBER('Tipps eintragen'!D88),'Tipps eintragen'!D88,"")</f>
        <v/>
      </c>
      <c r="K19" s="1" t="s">
        <v>2</v>
      </c>
      <c r="L19" s="6" t="str">
        <f>IF(ISNUMBER('Tipps eintragen'!F88),'Tipps eintragen'!F88,"")</f>
        <v/>
      </c>
      <c r="M19" s="52" t="str">
        <f>'Tipps eintragen'!A154</f>
        <v>Union Berlin</v>
      </c>
      <c r="N19" s="106" t="s">
        <v>69</v>
      </c>
      <c r="O19" s="4" t="str">
        <f>'Tipps eintragen'!C154</f>
        <v>Hoffenheim</v>
      </c>
      <c r="P19" s="5" t="str">
        <f>IF(ISNUMBER('Tipps eintragen'!D154),'Tipps eintragen'!D154,"")</f>
        <v/>
      </c>
      <c r="Q19" s="1" t="s">
        <v>2</v>
      </c>
      <c r="R19" s="6" t="str">
        <f>IF(ISNUMBER('Tipps eintragen'!F154),'Tipps eintragen'!F154,"")</f>
        <v/>
      </c>
    </row>
    <row r="20" spans="1:18" ht="12.75" customHeight="1" x14ac:dyDescent="0.2">
      <c r="A20" s="52" t="str">
        <f>'Tipps eintragen'!A23</f>
        <v>Leverkusen</v>
      </c>
      <c r="B20" s="106" t="s">
        <v>69</v>
      </c>
      <c r="C20" s="4" t="str">
        <f>'Tipps eintragen'!C23</f>
        <v>Union Berlin</v>
      </c>
      <c r="D20" s="5" t="str">
        <f>IF(ISNUMBER('Tipps eintragen'!D23),'Tipps eintragen'!D23,"")</f>
        <v/>
      </c>
      <c r="E20" s="1" t="s">
        <v>2</v>
      </c>
      <c r="F20" s="6" t="str">
        <f>IF(ISNUMBER('Tipps eintragen'!F23),'Tipps eintragen'!F23,"")</f>
        <v/>
      </c>
      <c r="G20" s="52" t="str">
        <f>'Tipps eintragen'!A89</f>
        <v>Union Berlin</v>
      </c>
      <c r="H20" s="106" t="s">
        <v>69</v>
      </c>
      <c r="I20" s="4" t="str">
        <f>'Tipps eintragen'!C89</f>
        <v>Köln</v>
      </c>
      <c r="J20" s="5" t="str">
        <f>IF(ISNUMBER('Tipps eintragen'!D89),'Tipps eintragen'!D89,"")</f>
        <v/>
      </c>
      <c r="K20" s="1" t="s">
        <v>2</v>
      </c>
      <c r="L20" s="6" t="str">
        <f>IF(ISNUMBER('Tipps eintragen'!F89),'Tipps eintragen'!F89,"")</f>
        <v/>
      </c>
      <c r="M20" s="52" t="str">
        <f>'Tipps eintragen'!A155</f>
        <v>Augsburg</v>
      </c>
      <c r="N20" s="106" t="s">
        <v>69</v>
      </c>
      <c r="O20" s="4" t="str">
        <f>'Tipps eintragen'!C155</f>
        <v>Paderborn</v>
      </c>
      <c r="P20" s="5" t="str">
        <f>IF(ISNUMBER('Tipps eintragen'!D155),'Tipps eintragen'!D155,"")</f>
        <v/>
      </c>
      <c r="Q20" s="1" t="s">
        <v>2</v>
      </c>
      <c r="R20" s="6" t="str">
        <f>IF(ISNUMBER('Tipps eintragen'!F155),'Tipps eintragen'!F155,"")</f>
        <v/>
      </c>
    </row>
    <row r="21" spans="1:18" ht="12.75" customHeight="1" x14ac:dyDescent="0.2">
      <c r="A21" s="52" t="str">
        <f>'Tipps eintragen'!A24</f>
        <v>Paderborn</v>
      </c>
      <c r="B21" s="106" t="s">
        <v>69</v>
      </c>
      <c r="C21" s="4" t="str">
        <f>'Tipps eintragen'!C24</f>
        <v>Freiburg</v>
      </c>
      <c r="D21" s="5" t="str">
        <f>IF(ISNUMBER('Tipps eintragen'!D24),'Tipps eintragen'!D24,"")</f>
        <v/>
      </c>
      <c r="E21" s="1" t="s">
        <v>2</v>
      </c>
      <c r="F21" s="6" t="str">
        <f>IF(ISNUMBER('Tipps eintragen'!F24),'Tipps eintragen'!F24,"")</f>
        <v/>
      </c>
      <c r="G21" s="52" t="str">
        <f>'Tipps eintragen'!A90</f>
        <v>Augsburg</v>
      </c>
      <c r="H21" s="106" t="s">
        <v>69</v>
      </c>
      <c r="I21" s="4" t="str">
        <f>'Tipps eintragen'!C90</f>
        <v>Freiburg</v>
      </c>
      <c r="J21" s="5" t="str">
        <f>IF(ISNUMBER('Tipps eintragen'!D90),'Tipps eintragen'!D90,"")</f>
        <v/>
      </c>
      <c r="K21" s="1" t="s">
        <v>2</v>
      </c>
      <c r="L21" s="6" t="str">
        <f>IF(ISNUMBER('Tipps eintragen'!F90),'Tipps eintragen'!F90,"")</f>
        <v/>
      </c>
      <c r="M21" s="52" t="str">
        <f>'Tipps eintragen'!A156</f>
        <v>Leipzig</v>
      </c>
      <c r="N21" s="106" t="s">
        <v>69</v>
      </c>
      <c r="O21" s="4" t="str">
        <f>'Tipps eintragen'!C156</f>
        <v>Dortmund</v>
      </c>
      <c r="P21" s="5" t="str">
        <f>IF(ISNUMBER('Tipps eintragen'!D156),'Tipps eintragen'!D156,"")</f>
        <v/>
      </c>
      <c r="Q21" s="1" t="s">
        <v>2</v>
      </c>
      <c r="R21" s="6" t="str">
        <f>IF(ISNUMBER('Tipps eintragen'!F156),'Tipps eintragen'!F156,"")</f>
        <v/>
      </c>
    </row>
    <row r="22" spans="1:18" ht="12.75" customHeight="1" x14ac:dyDescent="0.2">
      <c r="A22" s="52" t="str">
        <f>'Tipps eintragen'!A25</f>
        <v>Hoffenheim</v>
      </c>
      <c r="B22" s="106" t="s">
        <v>69</v>
      </c>
      <c r="C22" s="4" t="str">
        <f>'Tipps eintragen'!C25</f>
        <v>Dortmund</v>
      </c>
      <c r="D22" s="5" t="str">
        <f>IF(ISNUMBER('Tipps eintragen'!D25),'Tipps eintragen'!D25,"")</f>
        <v/>
      </c>
      <c r="E22" s="1" t="s">
        <v>2</v>
      </c>
      <c r="F22" s="6" t="str">
        <f>IF(ISNUMBER('Tipps eintragen'!F25),'Tipps eintragen'!F25,"")</f>
        <v/>
      </c>
      <c r="G22" s="52" t="str">
        <f>'Tipps eintragen'!A91</f>
        <v>Elversberg</v>
      </c>
      <c r="H22" s="106" t="s">
        <v>69</v>
      </c>
      <c r="I22" s="4" t="str">
        <f>'Tipps eintragen'!C91</f>
        <v>Mainz</v>
      </c>
      <c r="J22" s="5" t="str">
        <f>IF(ISNUMBER('Tipps eintragen'!D91),'Tipps eintragen'!D91,"")</f>
        <v/>
      </c>
      <c r="K22" s="1" t="s">
        <v>2</v>
      </c>
      <c r="L22" s="6" t="str">
        <f>IF(ISNUMBER('Tipps eintragen'!F91),'Tipps eintragen'!F91,"")</f>
        <v/>
      </c>
      <c r="M22" s="52" t="str">
        <f>'Tipps eintragen'!A157</f>
        <v>Elversberg</v>
      </c>
      <c r="N22" s="106" t="s">
        <v>69</v>
      </c>
      <c r="O22" s="4" t="str">
        <f>'Tipps eintragen'!C157</f>
        <v>Hamburg</v>
      </c>
      <c r="P22" s="5" t="str">
        <f>IF(ISNUMBER('Tipps eintragen'!D157),'Tipps eintragen'!D157,"")</f>
        <v/>
      </c>
      <c r="Q22" s="1" t="s">
        <v>2</v>
      </c>
      <c r="R22" s="6" t="str">
        <f>IF(ISNUMBER('Tipps eintragen'!F157),'Tipps eintragen'!F157,"")</f>
        <v/>
      </c>
    </row>
    <row r="23" spans="1:18" ht="12.75" customHeight="1" x14ac:dyDescent="0.2">
      <c r="B23" s="31"/>
      <c r="H23" s="31"/>
      <c r="N23" s="31"/>
    </row>
    <row r="24" spans="1:18" s="1" customFormat="1" ht="18" customHeight="1" x14ac:dyDescent="0.2">
      <c r="A24" s="129" t="str">
        <f>'Tipps eintragen'!A27</f>
        <v>3. Spieltag 11.-13.09.2026</v>
      </c>
      <c r="B24" s="129"/>
      <c r="C24" s="129"/>
      <c r="D24" s="129"/>
      <c r="E24" s="129"/>
      <c r="F24" s="129"/>
      <c r="G24" s="129" t="str">
        <f>'Tipps eintragen'!A93</f>
        <v>9. Spieltag 06.-08.11.2026</v>
      </c>
      <c r="H24" s="129">
        <v>0</v>
      </c>
      <c r="I24" s="129"/>
      <c r="J24" s="129"/>
      <c r="K24" s="129"/>
      <c r="L24" s="129"/>
      <c r="M24" s="129" t="str">
        <f>'Tipps eintragen'!A159</f>
        <v>15. Spieltag 08.-10.01.2027</v>
      </c>
      <c r="N24" s="129">
        <v>0</v>
      </c>
      <c r="O24" s="129"/>
      <c r="P24" s="129"/>
      <c r="Q24" s="129"/>
      <c r="R24" s="129"/>
    </row>
    <row r="25" spans="1:18" ht="12.75" customHeight="1" x14ac:dyDescent="0.2">
      <c r="A25" s="52" t="str">
        <f>'Tipps eintragen'!A28</f>
        <v>Köln</v>
      </c>
      <c r="B25" s="106" t="s">
        <v>69</v>
      </c>
      <c r="C25" s="4" t="str">
        <f>'Tipps eintragen'!C28</f>
        <v>Bremen</v>
      </c>
      <c r="D25" s="5" t="str">
        <f>IF(ISNUMBER('Tipps eintragen'!D28),'Tipps eintragen'!D28,"")</f>
        <v/>
      </c>
      <c r="E25" s="1" t="s">
        <v>2</v>
      </c>
      <c r="F25" s="6" t="str">
        <f>IF(ISNUMBER('Tipps eintragen'!F28),'Tipps eintragen'!F28,"")</f>
        <v/>
      </c>
      <c r="G25" s="52" t="str">
        <f>'Tipps eintragen'!A94</f>
        <v>Hamburg</v>
      </c>
      <c r="H25" s="106" t="s">
        <v>69</v>
      </c>
      <c r="I25" s="4" t="str">
        <f>'Tipps eintragen'!C94</f>
        <v>M'gladbach</v>
      </c>
      <c r="J25" s="5" t="str">
        <f>IF(ISNUMBER('Tipps eintragen'!D94),'Tipps eintragen'!D94,"")</f>
        <v/>
      </c>
      <c r="K25" s="1" t="s">
        <v>2</v>
      </c>
      <c r="L25" s="6" t="str">
        <f>IF(ISNUMBER('Tipps eintragen'!F94),'Tipps eintragen'!F94,"")</f>
        <v/>
      </c>
      <c r="M25" s="52" t="str">
        <f>'Tipps eintragen'!A160</f>
        <v>Hamburg</v>
      </c>
      <c r="N25" s="106" t="s">
        <v>69</v>
      </c>
      <c r="O25" s="4" t="str">
        <f>'Tipps eintragen'!C160</f>
        <v>Leverkusen</v>
      </c>
      <c r="P25" s="5" t="str">
        <f>IF(ISNUMBER('Tipps eintragen'!D160),'Tipps eintragen'!D160,"")</f>
        <v/>
      </c>
      <c r="Q25" s="1" t="s">
        <v>2</v>
      </c>
      <c r="R25" s="6" t="str">
        <f>IF(ISNUMBER('Tipps eintragen'!F160),'Tipps eintragen'!F160,"")</f>
        <v/>
      </c>
    </row>
    <row r="26" spans="1:18" ht="12.75" customHeight="1" x14ac:dyDescent="0.2">
      <c r="A26" s="52" t="str">
        <f>'Tipps eintragen'!A29</f>
        <v>Dortmund</v>
      </c>
      <c r="B26" s="106" t="s">
        <v>69</v>
      </c>
      <c r="C26" s="4" t="str">
        <f>'Tipps eintragen'!C29</f>
        <v>Paderborn</v>
      </c>
      <c r="D26" s="5" t="str">
        <f>IF(ISNUMBER('Tipps eintragen'!D29),'Tipps eintragen'!D29,"")</f>
        <v/>
      </c>
      <c r="E26" s="1" t="s">
        <v>2</v>
      </c>
      <c r="F26" s="6" t="str">
        <f>IF(ISNUMBER('Tipps eintragen'!F29),'Tipps eintragen'!F29,"")</f>
        <v/>
      </c>
      <c r="G26" s="52" t="str">
        <f>'Tipps eintragen'!A95</f>
        <v>Stuttgart</v>
      </c>
      <c r="H26" s="106" t="s">
        <v>69</v>
      </c>
      <c r="I26" s="4" t="str">
        <f>'Tipps eintragen'!C95</f>
        <v>Bremen</v>
      </c>
      <c r="J26" s="5" t="str">
        <f>IF(ISNUMBER('Tipps eintragen'!D95),'Tipps eintragen'!D95,"")</f>
        <v/>
      </c>
      <c r="K26" s="1" t="s">
        <v>2</v>
      </c>
      <c r="L26" s="6" t="str">
        <f>IF(ISNUMBER('Tipps eintragen'!F95),'Tipps eintragen'!F95,"")</f>
        <v/>
      </c>
      <c r="M26" s="52" t="str">
        <f>'Tipps eintragen'!A161</f>
        <v>Bremen</v>
      </c>
      <c r="N26" s="106" t="s">
        <v>69</v>
      </c>
      <c r="O26" s="4" t="str">
        <f>'Tipps eintragen'!C161</f>
        <v>Union Berlin</v>
      </c>
      <c r="P26" s="5" t="str">
        <f>IF(ISNUMBER('Tipps eintragen'!D161),'Tipps eintragen'!D161,"")</f>
        <v/>
      </c>
      <c r="Q26" s="1" t="s">
        <v>2</v>
      </c>
      <c r="R26" s="6" t="str">
        <f>IF(ISNUMBER('Tipps eintragen'!F161),'Tipps eintragen'!F161,"")</f>
        <v/>
      </c>
    </row>
    <row r="27" spans="1:18" ht="12.75" customHeight="1" x14ac:dyDescent="0.2">
      <c r="A27" s="52" t="str">
        <f>'Tipps eintragen'!A30</f>
        <v>Freiburg</v>
      </c>
      <c r="B27" s="106" t="s">
        <v>69</v>
      </c>
      <c r="C27" s="4" t="str">
        <f>'Tipps eintragen'!C30</f>
        <v>M'gladbach</v>
      </c>
      <c r="D27" s="5" t="str">
        <f>IF(ISNUMBER('Tipps eintragen'!D30),'Tipps eintragen'!D30,"")</f>
        <v/>
      </c>
      <c r="E27" s="1" t="s">
        <v>2</v>
      </c>
      <c r="F27" s="6" t="str">
        <f>IF(ISNUMBER('Tipps eintragen'!F30),'Tipps eintragen'!F30,"")</f>
        <v/>
      </c>
      <c r="G27" s="52" t="str">
        <f>'Tipps eintragen'!A96</f>
        <v>Köln</v>
      </c>
      <c r="H27" s="106" t="s">
        <v>69</v>
      </c>
      <c r="I27" s="4" t="str">
        <f>'Tipps eintragen'!C96</f>
        <v>Leverkusen</v>
      </c>
      <c r="J27" s="5" t="str">
        <f>IF(ISNUMBER('Tipps eintragen'!D96),'Tipps eintragen'!D96,"")</f>
        <v/>
      </c>
      <c r="K27" s="1" t="s">
        <v>2</v>
      </c>
      <c r="L27" s="6" t="str">
        <f>IF(ISNUMBER('Tipps eintragen'!F96),'Tipps eintragen'!F96,"")</f>
        <v/>
      </c>
      <c r="M27" s="52" t="str">
        <f>'Tipps eintragen'!A162</f>
        <v>Stuttgart</v>
      </c>
      <c r="N27" s="106" t="s">
        <v>69</v>
      </c>
      <c r="O27" s="4" t="str">
        <f>'Tipps eintragen'!C162</f>
        <v>Augsburg</v>
      </c>
      <c r="P27" s="5" t="str">
        <f>IF(ISNUMBER('Tipps eintragen'!D162),'Tipps eintragen'!D162,"")</f>
        <v/>
      </c>
      <c r="Q27" s="1" t="s">
        <v>2</v>
      </c>
      <c r="R27" s="6" t="str">
        <f>IF(ISNUMBER('Tipps eintragen'!F162),'Tipps eintragen'!F162,"")</f>
        <v/>
      </c>
    </row>
    <row r="28" spans="1:18" ht="12.75" customHeight="1" x14ac:dyDescent="0.2">
      <c r="A28" s="52" t="str">
        <f>'Tipps eintragen'!A31</f>
        <v>Mainz</v>
      </c>
      <c r="B28" s="106" t="s">
        <v>69</v>
      </c>
      <c r="C28" s="4" t="str">
        <f>'Tipps eintragen'!C31</f>
        <v>Frankfurt</v>
      </c>
      <c r="D28" s="5" t="str">
        <f>IF(ISNUMBER('Tipps eintragen'!D31),'Tipps eintragen'!D31,"")</f>
        <v/>
      </c>
      <c r="E28" s="1" t="s">
        <v>2</v>
      </c>
      <c r="F28" s="6" t="str">
        <f>IF(ISNUMBER('Tipps eintragen'!F31),'Tipps eintragen'!F31,"")</f>
        <v/>
      </c>
      <c r="G28" s="52" t="str">
        <f>'Tipps eintragen'!A97</f>
        <v>Dortmund</v>
      </c>
      <c r="H28" s="106" t="s">
        <v>69</v>
      </c>
      <c r="I28" s="4" t="str">
        <f>'Tipps eintragen'!C97</f>
        <v>Elversberg</v>
      </c>
      <c r="J28" s="5" t="str">
        <f>IF(ISNUMBER('Tipps eintragen'!D97),'Tipps eintragen'!D97,"")</f>
        <v/>
      </c>
      <c r="K28" s="1" t="s">
        <v>2</v>
      </c>
      <c r="L28" s="6" t="str">
        <f>IF(ISNUMBER('Tipps eintragen'!F97),'Tipps eintragen'!F97,"")</f>
        <v/>
      </c>
      <c r="M28" s="52" t="str">
        <f>'Tipps eintragen'!A163</f>
        <v>M'gladbach</v>
      </c>
      <c r="N28" s="106" t="s">
        <v>69</v>
      </c>
      <c r="O28" s="4" t="str">
        <f>'Tipps eintragen'!C163</f>
        <v>Bayern</v>
      </c>
      <c r="P28" s="5" t="str">
        <f>IF(ISNUMBER('Tipps eintragen'!D163),'Tipps eintragen'!D163,"")</f>
        <v/>
      </c>
      <c r="Q28" s="1" t="s">
        <v>2</v>
      </c>
      <c r="R28" s="6" t="str">
        <f>IF(ISNUMBER('Tipps eintragen'!F163),'Tipps eintragen'!F163,"")</f>
        <v/>
      </c>
    </row>
    <row r="29" spans="1:18" ht="12.75" customHeight="1" x14ac:dyDescent="0.2">
      <c r="A29" s="52" t="str">
        <f>'Tipps eintragen'!A32</f>
        <v>Union Berlin</v>
      </c>
      <c r="B29" s="106" t="s">
        <v>69</v>
      </c>
      <c r="C29" s="4" t="str">
        <f>'Tipps eintragen'!C32</f>
        <v>Schalke</v>
      </c>
      <c r="D29" s="5" t="str">
        <f>IF(ISNUMBER('Tipps eintragen'!D32),'Tipps eintragen'!D32,"")</f>
        <v/>
      </c>
      <c r="E29" s="1" t="s">
        <v>2</v>
      </c>
      <c r="F29" s="6" t="str">
        <f>IF(ISNUMBER('Tipps eintragen'!F32),'Tipps eintragen'!F32,"")</f>
        <v/>
      </c>
      <c r="G29" s="52" t="str">
        <f>'Tipps eintragen'!A98</f>
        <v>Freiburg</v>
      </c>
      <c r="H29" s="106" t="s">
        <v>69</v>
      </c>
      <c r="I29" s="4" t="str">
        <f>'Tipps eintragen'!C98</f>
        <v>Union Berlin</v>
      </c>
      <c r="J29" s="5" t="str">
        <f>IF(ISNUMBER('Tipps eintragen'!D98),'Tipps eintragen'!D98,"")</f>
        <v/>
      </c>
      <c r="K29" s="1" t="s">
        <v>2</v>
      </c>
      <c r="L29" s="6" t="str">
        <f>IF(ISNUMBER('Tipps eintragen'!F98),'Tipps eintragen'!F98,"")</f>
        <v/>
      </c>
      <c r="M29" s="52" t="str">
        <f>'Tipps eintragen'!A164</f>
        <v>Köln</v>
      </c>
      <c r="N29" s="106" t="s">
        <v>69</v>
      </c>
      <c r="O29" s="4" t="str">
        <f>'Tipps eintragen'!C164</f>
        <v>Freiburg</v>
      </c>
      <c r="P29" s="5" t="str">
        <f>IF(ISNUMBER('Tipps eintragen'!D164),'Tipps eintragen'!D164,"")</f>
        <v/>
      </c>
      <c r="Q29" s="1" t="s">
        <v>2</v>
      </c>
      <c r="R29" s="6" t="str">
        <f>IF(ISNUMBER('Tipps eintragen'!F164),'Tipps eintragen'!F164,"")</f>
        <v/>
      </c>
    </row>
    <row r="30" spans="1:18" ht="12.75" customHeight="1" x14ac:dyDescent="0.2">
      <c r="A30" s="52" t="str">
        <f>'Tipps eintragen'!A33</f>
        <v>Augsburg</v>
      </c>
      <c r="B30" s="106" t="s">
        <v>69</v>
      </c>
      <c r="C30" s="4" t="str">
        <f>'Tipps eintragen'!C33</f>
        <v>Leverkusen</v>
      </c>
      <c r="D30" s="5" t="str">
        <f>IF(ISNUMBER('Tipps eintragen'!D33),'Tipps eintragen'!D33,"")</f>
        <v/>
      </c>
      <c r="E30" s="1" t="s">
        <v>2</v>
      </c>
      <c r="F30" s="6" t="str">
        <f>IF(ISNUMBER('Tipps eintragen'!F33),'Tipps eintragen'!F33,"")</f>
        <v/>
      </c>
      <c r="G30" s="52" t="str">
        <f>'Tipps eintragen'!A99</f>
        <v>Mainz</v>
      </c>
      <c r="H30" s="106" t="s">
        <v>69</v>
      </c>
      <c r="I30" s="4" t="str">
        <f>'Tipps eintragen'!C99</f>
        <v>Bayern</v>
      </c>
      <c r="J30" s="5" t="str">
        <f>IF(ISNUMBER('Tipps eintragen'!D99),'Tipps eintragen'!D99,"")</f>
        <v/>
      </c>
      <c r="K30" s="1" t="s">
        <v>2</v>
      </c>
      <c r="L30" s="6" t="str">
        <f>IF(ISNUMBER('Tipps eintragen'!F99),'Tipps eintragen'!F99,"")</f>
        <v/>
      </c>
      <c r="M30" s="52" t="str">
        <f>'Tipps eintragen'!A165</f>
        <v>Dortmund</v>
      </c>
      <c r="N30" s="106" t="s">
        <v>69</v>
      </c>
      <c r="O30" s="4" t="str">
        <f>'Tipps eintragen'!C165</f>
        <v>Mainz</v>
      </c>
      <c r="P30" s="5" t="str">
        <f>IF(ISNUMBER('Tipps eintragen'!D165),'Tipps eintragen'!D165,"")</f>
        <v/>
      </c>
      <c r="Q30" s="1" t="s">
        <v>2</v>
      </c>
      <c r="R30" s="6" t="str">
        <f>IF(ISNUMBER('Tipps eintragen'!F165),'Tipps eintragen'!F165,"")</f>
        <v/>
      </c>
    </row>
    <row r="31" spans="1:18" ht="12.75" customHeight="1" x14ac:dyDescent="0.2">
      <c r="A31" s="52" t="str">
        <f>'Tipps eintragen'!A34</f>
        <v>Hoffenheim</v>
      </c>
      <c r="B31" s="106" t="s">
        <v>69</v>
      </c>
      <c r="C31" s="4" t="str">
        <f>'Tipps eintragen'!C34</f>
        <v>Stuttgart</v>
      </c>
      <c r="D31" s="5" t="str">
        <f>IF(ISNUMBER('Tipps eintragen'!D34),'Tipps eintragen'!D34,"")</f>
        <v/>
      </c>
      <c r="E31" s="1" t="s">
        <v>2</v>
      </c>
      <c r="F31" s="6" t="str">
        <f>IF(ISNUMBER('Tipps eintragen'!F34),'Tipps eintragen'!F34,"")</f>
        <v/>
      </c>
      <c r="G31" s="52" t="str">
        <f>'Tipps eintragen'!A100</f>
        <v>Paderborn</v>
      </c>
      <c r="H31" s="106" t="s">
        <v>69</v>
      </c>
      <c r="I31" s="4" t="str">
        <f>'Tipps eintragen'!C100</f>
        <v>Frankfurt</v>
      </c>
      <c r="J31" s="5" t="str">
        <f>IF(ISNUMBER('Tipps eintragen'!D100),'Tipps eintragen'!D100,"")</f>
        <v/>
      </c>
      <c r="K31" s="1" t="s">
        <v>2</v>
      </c>
      <c r="L31" s="6" t="str">
        <f>IF(ISNUMBER('Tipps eintragen'!F100),'Tipps eintragen'!F100,"")</f>
        <v/>
      </c>
      <c r="M31" s="52" t="str">
        <f>'Tipps eintragen'!A166</f>
        <v>Frankfurt</v>
      </c>
      <c r="N31" s="106" t="s">
        <v>69</v>
      </c>
      <c r="O31" s="4" t="str">
        <f>'Tipps eintragen'!C166</f>
        <v>Schalke</v>
      </c>
      <c r="P31" s="5" t="str">
        <f>IF(ISNUMBER('Tipps eintragen'!D166),'Tipps eintragen'!D166,"")</f>
        <v/>
      </c>
      <c r="Q31" s="1" t="s">
        <v>2</v>
      </c>
      <c r="R31" s="6" t="str">
        <f>IF(ISNUMBER('Tipps eintragen'!F166),'Tipps eintragen'!F166,"")</f>
        <v/>
      </c>
    </row>
    <row r="32" spans="1:18" ht="12.75" customHeight="1" x14ac:dyDescent="0.2">
      <c r="A32" s="52" t="str">
        <f>'Tipps eintragen'!A35</f>
        <v>Leipzig</v>
      </c>
      <c r="B32" s="106" t="s">
        <v>69</v>
      </c>
      <c r="C32" s="4" t="str">
        <f>'Tipps eintragen'!C35</f>
        <v>Hamburg</v>
      </c>
      <c r="D32" s="5" t="str">
        <f>IF(ISNUMBER('Tipps eintragen'!D35),'Tipps eintragen'!D35,"")</f>
        <v/>
      </c>
      <c r="E32" s="1" t="s">
        <v>2</v>
      </c>
      <c r="F32" s="6" t="str">
        <f>IF(ISNUMBER('Tipps eintragen'!F35),'Tipps eintragen'!F35,"")</f>
        <v/>
      </c>
      <c r="G32" s="52" t="str">
        <f>'Tipps eintragen'!A101</f>
        <v>Hoffenheim</v>
      </c>
      <c r="H32" s="106" t="s">
        <v>69</v>
      </c>
      <c r="I32" s="4" t="str">
        <f>'Tipps eintragen'!C101</f>
        <v>Schalke</v>
      </c>
      <c r="J32" s="5" t="str">
        <f>IF(ISNUMBER('Tipps eintragen'!D101),'Tipps eintragen'!D101,"")</f>
        <v/>
      </c>
      <c r="K32" s="1" t="s">
        <v>2</v>
      </c>
      <c r="L32" s="6" t="str">
        <f>IF(ISNUMBER('Tipps eintragen'!F101),'Tipps eintragen'!F101,"")</f>
        <v/>
      </c>
      <c r="M32" s="52" t="str">
        <f>'Tipps eintragen'!A167</f>
        <v>Paderborn</v>
      </c>
      <c r="N32" s="106" t="s">
        <v>69</v>
      </c>
      <c r="O32" s="4" t="str">
        <f>'Tipps eintragen'!C167</f>
        <v>Leipzig</v>
      </c>
      <c r="P32" s="5" t="str">
        <f>IF(ISNUMBER('Tipps eintragen'!D167),'Tipps eintragen'!D167,"")</f>
        <v/>
      </c>
      <c r="Q32" s="1" t="s">
        <v>2</v>
      </c>
      <c r="R32" s="6" t="str">
        <f>IF(ISNUMBER('Tipps eintragen'!F167),'Tipps eintragen'!F167,"")</f>
        <v/>
      </c>
    </row>
    <row r="33" spans="1:18" ht="12.75" customHeight="1" x14ac:dyDescent="0.2">
      <c r="A33" s="52" t="str">
        <f>'Tipps eintragen'!A36</f>
        <v>Elversberg</v>
      </c>
      <c r="B33" s="106" t="s">
        <v>69</v>
      </c>
      <c r="C33" s="4" t="str">
        <f>'Tipps eintragen'!C36</f>
        <v>Bayern</v>
      </c>
      <c r="D33" s="5" t="str">
        <f>IF(ISNUMBER('Tipps eintragen'!D36),'Tipps eintragen'!D36,"")</f>
        <v/>
      </c>
      <c r="E33" s="1" t="s">
        <v>2</v>
      </c>
      <c r="F33" s="6" t="str">
        <f>IF(ISNUMBER('Tipps eintragen'!F36),'Tipps eintragen'!F36,"")</f>
        <v/>
      </c>
      <c r="G33" s="52" t="str">
        <f>'Tipps eintragen'!A102</f>
        <v>Leipzig</v>
      </c>
      <c r="H33" s="106" t="s">
        <v>69</v>
      </c>
      <c r="I33" s="4" t="str">
        <f>'Tipps eintragen'!C102</f>
        <v>Augsburg</v>
      </c>
      <c r="J33" s="5" t="str">
        <f>IF(ISNUMBER('Tipps eintragen'!D102),'Tipps eintragen'!D102,"")</f>
        <v/>
      </c>
      <c r="K33" s="1" t="s">
        <v>2</v>
      </c>
      <c r="L33" s="6" t="str">
        <f>IF(ISNUMBER('Tipps eintragen'!F102),'Tipps eintragen'!F102,"")</f>
        <v/>
      </c>
      <c r="M33" s="52" t="str">
        <f>'Tipps eintragen'!A168</f>
        <v>Hoffenheim</v>
      </c>
      <c r="N33" s="106" t="s">
        <v>69</v>
      </c>
      <c r="O33" s="4" t="str">
        <f>'Tipps eintragen'!C168</f>
        <v>Elversberg</v>
      </c>
      <c r="P33" s="5" t="str">
        <f>IF(ISNUMBER('Tipps eintragen'!D168),'Tipps eintragen'!D168,"")</f>
        <v/>
      </c>
      <c r="Q33" s="1" t="s">
        <v>2</v>
      </c>
      <c r="R33" s="6" t="str">
        <f>IF(ISNUMBER('Tipps eintragen'!F168),'Tipps eintragen'!F168,"")</f>
        <v/>
      </c>
    </row>
    <row r="34" spans="1:18" ht="12.75" customHeight="1" x14ac:dyDescent="0.2">
      <c r="B34" s="31"/>
      <c r="H34" s="31"/>
      <c r="N34" s="31"/>
    </row>
    <row r="35" spans="1:18" s="1" customFormat="1" ht="18" customHeight="1" x14ac:dyDescent="0.2">
      <c r="A35" s="129" t="str">
        <f>'Tipps eintragen'!A38</f>
        <v>4. Spieltag 18.-20.09.2026</v>
      </c>
      <c r="B35" s="129"/>
      <c r="C35" s="129"/>
      <c r="D35" s="129"/>
      <c r="E35" s="129"/>
      <c r="F35" s="129"/>
      <c r="G35" s="129" t="str">
        <f>'Tipps eintragen'!A104</f>
        <v>10. Spieltag 20.-22.11.2026</v>
      </c>
      <c r="H35" s="129">
        <v>0</v>
      </c>
      <c r="I35" s="129"/>
      <c r="J35" s="129"/>
      <c r="K35" s="129"/>
      <c r="L35" s="129"/>
      <c r="M35" s="129" t="str">
        <f>'Tipps eintragen'!A170</f>
        <v>16. Spieltag 12.-14.01.2027</v>
      </c>
      <c r="N35" s="129">
        <v>0</v>
      </c>
      <c r="O35" s="129"/>
      <c r="P35" s="129"/>
      <c r="Q35" s="129"/>
      <c r="R35" s="129"/>
    </row>
    <row r="36" spans="1:18" ht="12.75" customHeight="1" x14ac:dyDescent="0.2">
      <c r="A36" s="52" t="str">
        <f>'Tipps eintragen'!A39</f>
        <v>Hamburg</v>
      </c>
      <c r="B36" s="106" t="s">
        <v>69</v>
      </c>
      <c r="C36" s="4" t="str">
        <f>'Tipps eintragen'!C39</f>
        <v>Köln</v>
      </c>
      <c r="D36" s="5" t="str">
        <f>IF(ISNUMBER('Tipps eintragen'!D39),'Tipps eintragen'!D39,"")</f>
        <v/>
      </c>
      <c r="E36" s="1" t="s">
        <v>2</v>
      </c>
      <c r="F36" s="6" t="str">
        <f>IF(ISNUMBER('Tipps eintragen'!F39),'Tipps eintragen'!F39,"")</f>
        <v/>
      </c>
      <c r="G36" s="52" t="str">
        <f>'Tipps eintragen'!A105</f>
        <v>Bremen</v>
      </c>
      <c r="H36" s="106" t="s">
        <v>69</v>
      </c>
      <c r="I36" s="4" t="str">
        <f>'Tipps eintragen'!C105</f>
        <v>Hamburg</v>
      </c>
      <c r="J36" s="5" t="str">
        <f>IF(ISNUMBER('Tipps eintragen'!D105),'Tipps eintragen'!D105,"")</f>
        <v/>
      </c>
      <c r="K36" s="1" t="s">
        <v>2</v>
      </c>
      <c r="L36" s="6" t="str">
        <f>IF(ISNUMBER('Tipps eintragen'!F105),'Tipps eintragen'!F105,"")</f>
        <v/>
      </c>
      <c r="M36" s="52" t="str">
        <f>'Tipps eintragen'!A171</f>
        <v>Bayern</v>
      </c>
      <c r="N36" s="106" t="s">
        <v>69</v>
      </c>
      <c r="O36" s="4" t="str">
        <f>'Tipps eintragen'!C171</f>
        <v>Leverkusen</v>
      </c>
      <c r="P36" s="5" t="str">
        <f>IF(ISNUMBER('Tipps eintragen'!D171),'Tipps eintragen'!D171,"")</f>
        <v/>
      </c>
      <c r="Q36" s="1" t="s">
        <v>2</v>
      </c>
      <c r="R36" s="6" t="str">
        <f>IF(ISNUMBER('Tipps eintragen'!F171),'Tipps eintragen'!F171,"")</f>
        <v/>
      </c>
    </row>
    <row r="37" spans="1:18" ht="12.75" customHeight="1" x14ac:dyDescent="0.2">
      <c r="A37" s="52" t="str">
        <f>'Tipps eintragen'!A40</f>
        <v>Bremen</v>
      </c>
      <c r="B37" s="106" t="s">
        <v>69</v>
      </c>
      <c r="C37" s="4" t="str">
        <f>'Tipps eintragen'!C40</f>
        <v>Augsburg</v>
      </c>
      <c r="D37" s="5" t="str">
        <f>IF(ISNUMBER('Tipps eintragen'!D40),'Tipps eintragen'!D40,"")</f>
        <v/>
      </c>
      <c r="E37" s="1" t="s">
        <v>2</v>
      </c>
      <c r="F37" s="6" t="str">
        <f>IF(ISNUMBER('Tipps eintragen'!F40),'Tipps eintragen'!F40,"")</f>
        <v/>
      </c>
      <c r="G37" s="52" t="str">
        <f>'Tipps eintragen'!A106</f>
        <v>Bayern</v>
      </c>
      <c r="H37" s="106" t="s">
        <v>69</v>
      </c>
      <c r="I37" s="4" t="str">
        <f>'Tipps eintragen'!C106</f>
        <v>Köln</v>
      </c>
      <c r="J37" s="5" t="str">
        <f>IF(ISNUMBER('Tipps eintragen'!D106),'Tipps eintragen'!D106,"")</f>
        <v/>
      </c>
      <c r="K37" s="1" t="s">
        <v>2</v>
      </c>
      <c r="L37" s="6" t="str">
        <f>IF(ISNUMBER('Tipps eintragen'!F106),'Tipps eintragen'!F106,"")</f>
        <v/>
      </c>
      <c r="M37" s="52" t="str">
        <f>'Tipps eintragen'!A172</f>
        <v>Köln</v>
      </c>
      <c r="N37" s="106" t="s">
        <v>69</v>
      </c>
      <c r="O37" s="4" t="str">
        <f>'Tipps eintragen'!C172</f>
        <v>Dortmund</v>
      </c>
      <c r="P37" s="5" t="str">
        <f>IF(ISNUMBER('Tipps eintragen'!D172),'Tipps eintragen'!D172,"")</f>
        <v/>
      </c>
      <c r="Q37" s="1" t="s">
        <v>2</v>
      </c>
      <c r="R37" s="6" t="str">
        <f>IF(ISNUMBER('Tipps eintragen'!F172),'Tipps eintragen'!F172,"")</f>
        <v/>
      </c>
    </row>
    <row r="38" spans="1:18" ht="12.75" customHeight="1" x14ac:dyDescent="0.2">
      <c r="A38" s="52" t="str">
        <f>'Tipps eintragen'!A41</f>
        <v>Bayern</v>
      </c>
      <c r="B38" s="106" t="s">
        <v>69</v>
      </c>
      <c r="C38" s="4" t="str">
        <f>'Tipps eintragen'!C41</f>
        <v>Union Berlin</v>
      </c>
      <c r="D38" s="5" t="str">
        <f>IF(ISNUMBER('Tipps eintragen'!D41),'Tipps eintragen'!D41,"")</f>
        <v/>
      </c>
      <c r="E38" s="1" t="s">
        <v>2</v>
      </c>
      <c r="F38" s="6" t="str">
        <f>IF(ISNUMBER('Tipps eintragen'!F41),'Tipps eintragen'!F41,"")</f>
        <v/>
      </c>
      <c r="G38" s="52" t="str">
        <f>'Tipps eintragen'!A107</f>
        <v>M'gladbach</v>
      </c>
      <c r="H38" s="106" t="s">
        <v>69</v>
      </c>
      <c r="I38" s="4" t="str">
        <f>'Tipps eintragen'!C107</f>
        <v>Dortmund</v>
      </c>
      <c r="J38" s="5" t="str">
        <f>IF(ISNUMBER('Tipps eintragen'!D107),'Tipps eintragen'!D107,"")</f>
        <v/>
      </c>
      <c r="K38" s="1" t="s">
        <v>2</v>
      </c>
      <c r="L38" s="6" t="str">
        <f>IF(ISNUMBER('Tipps eintragen'!F107),'Tipps eintragen'!F107,"")</f>
        <v/>
      </c>
      <c r="M38" s="52" t="str">
        <f>'Tipps eintragen'!A173</f>
        <v>Schalke</v>
      </c>
      <c r="N38" s="106" t="s">
        <v>69</v>
      </c>
      <c r="O38" s="4" t="str">
        <f>'Tipps eintragen'!C173</f>
        <v>Bremen</v>
      </c>
      <c r="P38" s="5" t="str">
        <f>IF(ISNUMBER('Tipps eintragen'!D173),'Tipps eintragen'!D173,"")</f>
        <v/>
      </c>
      <c r="Q38" s="1" t="s">
        <v>2</v>
      </c>
      <c r="R38" s="6" t="str">
        <f>IF(ISNUMBER('Tipps eintragen'!F173),'Tipps eintragen'!F173,"")</f>
        <v/>
      </c>
    </row>
    <row r="39" spans="1:18" ht="12.75" customHeight="1" x14ac:dyDescent="0.2">
      <c r="A39" s="52" t="str">
        <f>'Tipps eintragen'!A42</f>
        <v>Stuttgart</v>
      </c>
      <c r="B39" s="106" t="s">
        <v>69</v>
      </c>
      <c r="C39" s="4" t="str">
        <f>'Tipps eintragen'!C42</f>
        <v>Dortmund</v>
      </c>
      <c r="D39" s="5" t="str">
        <f>IF(ISNUMBER('Tipps eintragen'!D42),'Tipps eintragen'!D42,"")</f>
        <v/>
      </c>
      <c r="E39" s="1" t="s">
        <v>2</v>
      </c>
      <c r="F39" s="6" t="str">
        <f>IF(ISNUMBER('Tipps eintragen'!F42),'Tipps eintragen'!F42,"")</f>
        <v/>
      </c>
      <c r="G39" s="52" t="str">
        <f>'Tipps eintragen'!A108</f>
        <v>Frankfurt</v>
      </c>
      <c r="H39" s="106" t="s">
        <v>69</v>
      </c>
      <c r="I39" s="4" t="str">
        <f>'Tipps eintragen'!C108</f>
        <v>Hoffenheim</v>
      </c>
      <c r="J39" s="5" t="str">
        <f>IF(ISNUMBER('Tipps eintragen'!D108),'Tipps eintragen'!D108,"")</f>
        <v/>
      </c>
      <c r="K39" s="1" t="s">
        <v>2</v>
      </c>
      <c r="L39" s="6" t="str">
        <f>IF(ISNUMBER('Tipps eintragen'!F108),'Tipps eintragen'!F108,"")</f>
        <v/>
      </c>
      <c r="M39" s="52" t="str">
        <f>'Tipps eintragen'!A174</f>
        <v>Freiburg</v>
      </c>
      <c r="N39" s="106" t="s">
        <v>69</v>
      </c>
      <c r="O39" s="4" t="str">
        <f>'Tipps eintragen'!C174</f>
        <v>Hamburg</v>
      </c>
      <c r="P39" s="5" t="str">
        <f>IF(ISNUMBER('Tipps eintragen'!D174),'Tipps eintragen'!D174,"")</f>
        <v/>
      </c>
      <c r="Q39" s="1" t="s">
        <v>2</v>
      </c>
      <c r="R39" s="6" t="str">
        <f>IF(ISNUMBER('Tipps eintragen'!F174),'Tipps eintragen'!F174,"")</f>
        <v/>
      </c>
    </row>
    <row r="40" spans="1:18" ht="12.75" customHeight="1" x14ac:dyDescent="0.2">
      <c r="A40" s="52" t="str">
        <f>'Tipps eintragen'!A43</f>
        <v>M'gladbach</v>
      </c>
      <c r="B40" s="106" t="s">
        <v>69</v>
      </c>
      <c r="C40" s="4" t="str">
        <f>'Tipps eintragen'!C43</f>
        <v>Mainz</v>
      </c>
      <c r="D40" s="5" t="str">
        <f>IF(ISNUMBER('Tipps eintragen'!D43),'Tipps eintragen'!D43,"")</f>
        <v/>
      </c>
      <c r="E40" s="1" t="s">
        <v>2</v>
      </c>
      <c r="F40" s="6" t="str">
        <f>IF(ISNUMBER('Tipps eintragen'!F43),'Tipps eintragen'!F43,"")</f>
        <v/>
      </c>
      <c r="G40" s="52" t="str">
        <f>'Tipps eintragen'!A109</f>
        <v>Schalke</v>
      </c>
      <c r="H40" s="106" t="s">
        <v>69</v>
      </c>
      <c r="I40" s="4" t="str">
        <f>'Tipps eintragen'!C109</f>
        <v>Stuttgart</v>
      </c>
      <c r="J40" s="5" t="str">
        <f>IF(ISNUMBER('Tipps eintragen'!D109),'Tipps eintragen'!D109,"")</f>
        <v/>
      </c>
      <c r="K40" s="1" t="s">
        <v>2</v>
      </c>
      <c r="L40" s="6" t="str">
        <f>IF(ISNUMBER('Tipps eintragen'!F109),'Tipps eintragen'!F109,"")</f>
        <v/>
      </c>
      <c r="M40" s="52" t="str">
        <f>'Tipps eintragen'!A175</f>
        <v>Mainz</v>
      </c>
      <c r="N40" s="106" t="s">
        <v>69</v>
      </c>
      <c r="O40" s="4" t="str">
        <f>'Tipps eintragen'!C175</f>
        <v>Hoffenheim</v>
      </c>
      <c r="P40" s="5" t="str">
        <f>IF(ISNUMBER('Tipps eintragen'!D175),'Tipps eintragen'!D175,"")</f>
        <v/>
      </c>
      <c r="Q40" s="1" t="s">
        <v>2</v>
      </c>
      <c r="R40" s="6" t="str">
        <f>IF(ISNUMBER('Tipps eintragen'!F175),'Tipps eintragen'!F175,"")</f>
        <v/>
      </c>
    </row>
    <row r="41" spans="1:18" ht="12.75" customHeight="1" x14ac:dyDescent="0.2">
      <c r="A41" s="52" t="str">
        <f>'Tipps eintragen'!A44</f>
        <v>Frankfurt</v>
      </c>
      <c r="B41" s="106" t="s">
        <v>69</v>
      </c>
      <c r="C41" s="4" t="str">
        <f>'Tipps eintragen'!C44</f>
        <v>Freiburg</v>
      </c>
      <c r="D41" s="5" t="str">
        <f>IF(ISNUMBER('Tipps eintragen'!D44),'Tipps eintragen'!D44,"")</f>
        <v/>
      </c>
      <c r="E41" s="1" t="s">
        <v>2</v>
      </c>
      <c r="F41" s="6" t="str">
        <f>IF(ISNUMBER('Tipps eintragen'!F44),'Tipps eintragen'!F44,"")</f>
        <v/>
      </c>
      <c r="G41" s="52" t="str">
        <f>'Tipps eintragen'!A110</f>
        <v>Leverkusen</v>
      </c>
      <c r="H41" s="106" t="s">
        <v>69</v>
      </c>
      <c r="I41" s="4" t="str">
        <f>'Tipps eintragen'!C110</f>
        <v>Paderborn</v>
      </c>
      <c r="J41" s="5" t="str">
        <f>IF(ISNUMBER('Tipps eintragen'!D110),'Tipps eintragen'!D110,"")</f>
        <v/>
      </c>
      <c r="K41" s="1" t="s">
        <v>2</v>
      </c>
      <c r="L41" s="6" t="str">
        <f>IF(ISNUMBER('Tipps eintragen'!F110),'Tipps eintragen'!F110,"")</f>
        <v/>
      </c>
      <c r="M41" s="52" t="str">
        <f>'Tipps eintragen'!A176</f>
        <v>Union Berlin</v>
      </c>
      <c r="N41" s="106" t="s">
        <v>69</v>
      </c>
      <c r="O41" s="4" t="str">
        <f>'Tipps eintragen'!C176</f>
        <v>Paderborn</v>
      </c>
      <c r="P41" s="5" t="str">
        <f>IF(ISNUMBER('Tipps eintragen'!D176),'Tipps eintragen'!D176,"")</f>
        <v/>
      </c>
      <c r="Q41" s="1" t="s">
        <v>2</v>
      </c>
      <c r="R41" s="6" t="str">
        <f>IF(ISNUMBER('Tipps eintragen'!F176),'Tipps eintragen'!F176,"")</f>
        <v/>
      </c>
    </row>
    <row r="42" spans="1:18" ht="12.75" customHeight="1" x14ac:dyDescent="0.2">
      <c r="A42" s="52" t="str">
        <f>'Tipps eintragen'!A45</f>
        <v>Schalke</v>
      </c>
      <c r="B42" s="106" t="s">
        <v>69</v>
      </c>
      <c r="C42" s="4" t="str">
        <f>'Tipps eintragen'!C45</f>
        <v>Elversberg</v>
      </c>
      <c r="D42" s="5" t="str">
        <f>IF(ISNUMBER('Tipps eintragen'!D45),'Tipps eintragen'!D45,"")</f>
        <v/>
      </c>
      <c r="E42" s="1" t="s">
        <v>2</v>
      </c>
      <c r="F42" s="6" t="str">
        <f>IF(ISNUMBER('Tipps eintragen'!F45),'Tipps eintragen'!F45,"")</f>
        <v/>
      </c>
      <c r="G42" s="52" t="str">
        <f>'Tipps eintragen'!A111</f>
        <v>Union Berlin</v>
      </c>
      <c r="H42" s="106" t="s">
        <v>69</v>
      </c>
      <c r="I42" s="4" t="str">
        <f>'Tipps eintragen'!C111</f>
        <v>Leipzig</v>
      </c>
      <c r="J42" s="5" t="str">
        <f>IF(ISNUMBER('Tipps eintragen'!D111),'Tipps eintragen'!D111,"")</f>
        <v/>
      </c>
      <c r="K42" s="1" t="s">
        <v>2</v>
      </c>
      <c r="L42" s="6" t="str">
        <f>IF(ISNUMBER('Tipps eintragen'!F111),'Tipps eintragen'!F111,"")</f>
        <v/>
      </c>
      <c r="M42" s="52" t="str">
        <f>'Tipps eintragen'!A177</f>
        <v>Augsburg</v>
      </c>
      <c r="N42" s="106" t="s">
        <v>69</v>
      </c>
      <c r="O42" s="4" t="str">
        <f>'Tipps eintragen'!C177</f>
        <v>M'gladbach</v>
      </c>
      <c r="P42" s="5" t="str">
        <f>IF(ISNUMBER('Tipps eintragen'!D177),'Tipps eintragen'!D177,"")</f>
        <v/>
      </c>
      <c r="Q42" s="1" t="s">
        <v>2</v>
      </c>
      <c r="R42" s="6" t="str">
        <f>IF(ISNUMBER('Tipps eintragen'!F177),'Tipps eintragen'!F177,"")</f>
        <v/>
      </c>
    </row>
    <row r="43" spans="1:18" ht="12.75" customHeight="1" x14ac:dyDescent="0.2">
      <c r="A43" s="52" t="str">
        <f>'Tipps eintragen'!A46</f>
        <v>Leverkusen</v>
      </c>
      <c r="B43" s="106" t="s">
        <v>69</v>
      </c>
      <c r="C43" s="4" t="str">
        <f>'Tipps eintragen'!C46</f>
        <v>Leipzig</v>
      </c>
      <c r="D43" s="5" t="str">
        <f>IF(ISNUMBER('Tipps eintragen'!D46),'Tipps eintragen'!D46,"")</f>
        <v/>
      </c>
      <c r="E43" s="1" t="s">
        <v>2</v>
      </c>
      <c r="F43" s="6" t="str">
        <f>IF(ISNUMBER('Tipps eintragen'!F46),'Tipps eintragen'!F46,"")</f>
        <v/>
      </c>
      <c r="G43" s="52" t="str">
        <f>'Tipps eintragen'!A112</f>
        <v>Augsburg</v>
      </c>
      <c r="H43" s="106" t="s">
        <v>69</v>
      </c>
      <c r="I43" s="4" t="str">
        <f>'Tipps eintragen'!C112</f>
        <v>Mainz</v>
      </c>
      <c r="J43" s="5" t="str">
        <f>IF(ISNUMBER('Tipps eintragen'!D112),'Tipps eintragen'!D112,"")</f>
        <v/>
      </c>
      <c r="K43" s="1" t="s">
        <v>2</v>
      </c>
      <c r="L43" s="6" t="str">
        <f>IF(ISNUMBER('Tipps eintragen'!F112),'Tipps eintragen'!F112,"")</f>
        <v/>
      </c>
      <c r="M43" s="52" t="str">
        <f>'Tipps eintragen'!A178</f>
        <v>Leipzig</v>
      </c>
      <c r="N43" s="106" t="s">
        <v>69</v>
      </c>
      <c r="O43" s="4" t="str">
        <f>'Tipps eintragen'!C178</f>
        <v>Stuttgart</v>
      </c>
      <c r="P43" s="5" t="str">
        <f>IF(ISNUMBER('Tipps eintragen'!D178),'Tipps eintragen'!D178,"")</f>
        <v/>
      </c>
      <c r="Q43" s="1" t="s">
        <v>2</v>
      </c>
      <c r="R43" s="6" t="str">
        <f>IF(ISNUMBER('Tipps eintragen'!F178),'Tipps eintragen'!F178,"")</f>
        <v/>
      </c>
    </row>
    <row r="44" spans="1:18" ht="12.75" customHeight="1" x14ac:dyDescent="0.2">
      <c r="A44" s="52" t="str">
        <f>'Tipps eintragen'!A47</f>
        <v>Paderborn</v>
      </c>
      <c r="B44" s="106" t="s">
        <v>69</v>
      </c>
      <c r="C44" s="4" t="str">
        <f>'Tipps eintragen'!C47</f>
        <v>Hoffenheim</v>
      </c>
      <c r="D44" s="5" t="str">
        <f>IF(ISNUMBER('Tipps eintragen'!D47),'Tipps eintragen'!D47,"")</f>
        <v/>
      </c>
      <c r="E44" s="1" t="s">
        <v>2</v>
      </c>
      <c r="F44" s="6" t="str">
        <f>IF(ISNUMBER('Tipps eintragen'!F47),'Tipps eintragen'!F47,"")</f>
        <v/>
      </c>
      <c r="G44" s="52" t="str">
        <f>'Tipps eintragen'!A113</f>
        <v>Elversberg</v>
      </c>
      <c r="H44" s="106" t="s">
        <v>69</v>
      </c>
      <c r="I44" s="4" t="str">
        <f>'Tipps eintragen'!C113</f>
        <v>Freiburg</v>
      </c>
      <c r="J44" s="5" t="str">
        <f>IF(ISNUMBER('Tipps eintragen'!D113),'Tipps eintragen'!D113,"")</f>
        <v/>
      </c>
      <c r="K44" s="1" t="s">
        <v>2</v>
      </c>
      <c r="L44" s="6" t="str">
        <f>IF(ISNUMBER('Tipps eintragen'!F113),'Tipps eintragen'!F113,"")</f>
        <v/>
      </c>
      <c r="M44" s="52" t="str">
        <f>'Tipps eintragen'!A179</f>
        <v>Elversberg</v>
      </c>
      <c r="N44" s="106" t="s">
        <v>69</v>
      </c>
      <c r="O44" s="4" t="str">
        <f>'Tipps eintragen'!C179</f>
        <v>Frankfurt</v>
      </c>
      <c r="P44" s="5" t="str">
        <f>IF(ISNUMBER('Tipps eintragen'!D179),'Tipps eintragen'!D179,"")</f>
        <v/>
      </c>
      <c r="Q44" s="1" t="s">
        <v>2</v>
      </c>
      <c r="R44" s="6" t="str">
        <f>IF(ISNUMBER('Tipps eintragen'!F179),'Tipps eintragen'!F179,"")</f>
        <v/>
      </c>
    </row>
    <row r="45" spans="1:18" ht="12.75" customHeight="1" x14ac:dyDescent="0.2">
      <c r="B45" s="31"/>
      <c r="H45" s="31"/>
      <c r="N45" s="31"/>
    </row>
    <row r="46" spans="1:18" s="1" customFormat="1" ht="18" customHeight="1" x14ac:dyDescent="0.2">
      <c r="A46" s="129" t="str">
        <f>'Tipps eintragen'!A49</f>
        <v>5. Spieltag 09.-11.10.2026</v>
      </c>
      <c r="B46" s="129"/>
      <c r="C46" s="129"/>
      <c r="D46" s="129"/>
      <c r="E46" s="129"/>
      <c r="F46" s="129"/>
      <c r="G46" s="129" t="str">
        <f>'Tipps eintragen'!A115</f>
        <v>11. Spieltag 27.-29.11.2026</v>
      </c>
      <c r="H46" s="129">
        <v>0</v>
      </c>
      <c r="I46" s="129"/>
      <c r="J46" s="129"/>
      <c r="K46" s="129"/>
      <c r="L46" s="129"/>
      <c r="M46" s="129" t="str">
        <f>'Tipps eintragen'!A181</f>
        <v>17. Spieltag 15.-17.01.2027</v>
      </c>
      <c r="N46" s="129">
        <v>0</v>
      </c>
      <c r="O46" s="129"/>
      <c r="P46" s="129"/>
      <c r="Q46" s="129"/>
      <c r="R46" s="129"/>
    </row>
    <row r="47" spans="1:18" ht="12.75" customHeight="1" x14ac:dyDescent="0.2">
      <c r="A47" s="52" t="str">
        <f>'Tipps eintragen'!A50</f>
        <v>Köln</v>
      </c>
      <c r="B47" s="106" t="s">
        <v>69</v>
      </c>
      <c r="C47" s="4" t="str">
        <f>'Tipps eintragen'!C50</f>
        <v>M'gladbach</v>
      </c>
      <c r="D47" s="5" t="str">
        <f>IF(ISNUMBER('Tipps eintragen'!D50),'Tipps eintragen'!D50,"")</f>
        <v/>
      </c>
      <c r="E47" s="1" t="s">
        <v>2</v>
      </c>
      <c r="F47" s="6" t="str">
        <f>IF(ISNUMBER('Tipps eintragen'!F50),'Tipps eintragen'!F50,"")</f>
        <v/>
      </c>
      <c r="G47" s="52" t="str">
        <f>'Tipps eintragen'!A116</f>
        <v>Hamburg</v>
      </c>
      <c r="H47" s="106" t="s">
        <v>69</v>
      </c>
      <c r="I47" s="4" t="str">
        <f>'Tipps eintragen'!C116</f>
        <v>Bayern</v>
      </c>
      <c r="J47" s="5" t="str">
        <f>IF(ISNUMBER('Tipps eintragen'!D116),'Tipps eintragen'!D116,"")</f>
        <v/>
      </c>
      <c r="K47" s="1" t="s">
        <v>2</v>
      </c>
      <c r="L47" s="6" t="str">
        <f>IF(ISNUMBER('Tipps eintragen'!F116),'Tipps eintragen'!F116,"")</f>
        <v/>
      </c>
      <c r="M47" s="52" t="str">
        <f>'Tipps eintragen'!A182</f>
        <v>Hamburg</v>
      </c>
      <c r="N47" s="106" t="s">
        <v>69</v>
      </c>
      <c r="O47" s="4" t="str">
        <f>'Tipps eintragen'!C182</f>
        <v>Augsburg</v>
      </c>
      <c r="P47" s="5" t="str">
        <f>IF(ISNUMBER('Tipps eintragen'!D182),'Tipps eintragen'!D182,"")</f>
        <v/>
      </c>
      <c r="Q47" s="1" t="s">
        <v>2</v>
      </c>
      <c r="R47" s="6" t="str">
        <f>IF(ISNUMBER('Tipps eintragen'!F182),'Tipps eintragen'!F182,"")</f>
        <v/>
      </c>
    </row>
    <row r="48" spans="1:18" ht="12.75" customHeight="1" x14ac:dyDescent="0.2">
      <c r="A48" s="52" t="str">
        <f>'Tipps eintragen'!A51</f>
        <v>Dortmund</v>
      </c>
      <c r="B48" s="106" t="s">
        <v>69</v>
      </c>
      <c r="C48" s="4" t="str">
        <f>'Tipps eintragen'!C51</f>
        <v>Bremen</v>
      </c>
      <c r="D48" s="5" t="str">
        <f>IF(ISNUMBER('Tipps eintragen'!D51),'Tipps eintragen'!D51,"")</f>
        <v/>
      </c>
      <c r="E48" s="1" t="s">
        <v>2</v>
      </c>
      <c r="F48" s="6" t="str">
        <f>IF(ISNUMBER('Tipps eintragen'!F51),'Tipps eintragen'!F51,"")</f>
        <v/>
      </c>
      <c r="G48" s="52" t="str">
        <f>'Tipps eintragen'!A117</f>
        <v>Bremen</v>
      </c>
      <c r="H48" s="106" t="s">
        <v>69</v>
      </c>
      <c r="I48" s="4" t="str">
        <f>'Tipps eintragen'!C117</f>
        <v>M'gladbach</v>
      </c>
      <c r="J48" s="5" t="str">
        <f>IF(ISNUMBER('Tipps eintragen'!D117),'Tipps eintragen'!D117,"")</f>
        <v/>
      </c>
      <c r="K48" s="1" t="s">
        <v>2</v>
      </c>
      <c r="L48" s="6" t="str">
        <f>IF(ISNUMBER('Tipps eintragen'!F117),'Tipps eintragen'!F117,"")</f>
        <v/>
      </c>
      <c r="M48" s="52" t="str">
        <f>'Tipps eintragen'!A183</f>
        <v>Bremen</v>
      </c>
      <c r="N48" s="106" t="s">
        <v>69</v>
      </c>
      <c r="O48" s="4" t="str">
        <f>'Tipps eintragen'!C183</f>
        <v>Elversberg</v>
      </c>
      <c r="P48" s="5" t="str">
        <f>IF(ISNUMBER('Tipps eintragen'!D183),'Tipps eintragen'!D183,"")</f>
        <v/>
      </c>
      <c r="Q48" s="1" t="s">
        <v>2</v>
      </c>
      <c r="R48" s="6" t="str">
        <f>IF(ISNUMBER('Tipps eintragen'!F183),'Tipps eintragen'!F183,"")</f>
        <v/>
      </c>
    </row>
    <row r="49" spans="1:18" ht="12.75" customHeight="1" x14ac:dyDescent="0.2">
      <c r="A49" s="52" t="str">
        <f>'Tipps eintragen'!A52</f>
        <v>Freiburg</v>
      </c>
      <c r="B49" s="106" t="s">
        <v>69</v>
      </c>
      <c r="C49" s="4" t="str">
        <f>'Tipps eintragen'!C52</f>
        <v>Schalke</v>
      </c>
      <c r="D49" s="5" t="str">
        <f>IF(ISNUMBER('Tipps eintragen'!D52),'Tipps eintragen'!D52,"")</f>
        <v/>
      </c>
      <c r="E49" s="1" t="s">
        <v>2</v>
      </c>
      <c r="F49" s="6" t="str">
        <f>IF(ISNUMBER('Tipps eintragen'!F52),'Tipps eintragen'!F52,"")</f>
        <v/>
      </c>
      <c r="G49" s="52" t="str">
        <f>'Tipps eintragen'!A118</f>
        <v>Stuttgart</v>
      </c>
      <c r="H49" s="106" t="s">
        <v>69</v>
      </c>
      <c r="I49" s="4" t="str">
        <f>'Tipps eintragen'!C118</f>
        <v>Frankfurt</v>
      </c>
      <c r="J49" s="5" t="str">
        <f>IF(ISNUMBER('Tipps eintragen'!D118),'Tipps eintragen'!D118,"")</f>
        <v/>
      </c>
      <c r="K49" s="1" t="s">
        <v>2</v>
      </c>
      <c r="L49" s="6" t="str">
        <f>IF(ISNUMBER('Tipps eintragen'!F118),'Tipps eintragen'!F118,"")</f>
        <v/>
      </c>
      <c r="M49" s="52" t="str">
        <f>'Tipps eintragen'!A184</f>
        <v>Stuttgart</v>
      </c>
      <c r="N49" s="106" t="s">
        <v>69</v>
      </c>
      <c r="O49" s="4" t="str">
        <f>'Tipps eintragen'!C184</f>
        <v>Mainz</v>
      </c>
      <c r="P49" s="5" t="str">
        <f>IF(ISNUMBER('Tipps eintragen'!D184),'Tipps eintragen'!D184,"")</f>
        <v/>
      </c>
      <c r="Q49" s="1" t="s">
        <v>2</v>
      </c>
      <c r="R49" s="6" t="str">
        <f>IF(ISNUMBER('Tipps eintragen'!F184),'Tipps eintragen'!F184,"")</f>
        <v/>
      </c>
    </row>
    <row r="50" spans="1:18" ht="12.75" customHeight="1" x14ac:dyDescent="0.2">
      <c r="A50" s="52" t="str">
        <f>'Tipps eintragen'!A53</f>
        <v>Mainz</v>
      </c>
      <c r="B50" s="106" t="s">
        <v>69</v>
      </c>
      <c r="C50" s="4" t="str">
        <f>'Tipps eintragen'!C53</f>
        <v>Leverkusen</v>
      </c>
      <c r="D50" s="5" t="str">
        <f>IF(ISNUMBER('Tipps eintragen'!D53),'Tipps eintragen'!D53,"")</f>
        <v/>
      </c>
      <c r="E50" s="1" t="s">
        <v>2</v>
      </c>
      <c r="F50" s="6" t="str">
        <f>IF(ISNUMBER('Tipps eintragen'!F53),'Tipps eintragen'!F53,"")</f>
        <v/>
      </c>
      <c r="G50" s="52" t="str">
        <f>'Tipps eintragen'!A119</f>
        <v>Köln</v>
      </c>
      <c r="H50" s="106" t="s">
        <v>69</v>
      </c>
      <c r="I50" s="4" t="str">
        <f>'Tipps eintragen'!C119</f>
        <v>Elversberg</v>
      </c>
      <c r="J50" s="5" t="str">
        <f>IF(ISNUMBER('Tipps eintragen'!D119),'Tipps eintragen'!D119,"")</f>
        <v/>
      </c>
      <c r="K50" s="1" t="s">
        <v>2</v>
      </c>
      <c r="L50" s="6" t="str">
        <f>IF(ISNUMBER('Tipps eintragen'!F119),'Tipps eintragen'!F119,"")</f>
        <v/>
      </c>
      <c r="M50" s="52" t="str">
        <f>'Tipps eintragen'!A185</f>
        <v>M'gladbach</v>
      </c>
      <c r="N50" s="106" t="s">
        <v>69</v>
      </c>
      <c r="O50" s="4" t="str">
        <f>'Tipps eintragen'!C185</f>
        <v>Union Berlin</v>
      </c>
      <c r="P50" s="5" t="str">
        <f>IF(ISNUMBER('Tipps eintragen'!D185),'Tipps eintragen'!D185,"")</f>
        <v/>
      </c>
      <c r="Q50" s="1" t="s">
        <v>2</v>
      </c>
      <c r="R50" s="6" t="str">
        <f>IF(ISNUMBER('Tipps eintragen'!F185),'Tipps eintragen'!F185,"")</f>
        <v/>
      </c>
    </row>
    <row r="51" spans="1:18" ht="12.75" customHeight="1" x14ac:dyDescent="0.2">
      <c r="A51" s="52" t="str">
        <f>'Tipps eintragen'!A54</f>
        <v>Paderborn</v>
      </c>
      <c r="B51" s="106" t="s">
        <v>69</v>
      </c>
      <c r="C51" s="4" t="str">
        <f>'Tipps eintragen'!C54</f>
        <v>Stuttgart</v>
      </c>
      <c r="D51" s="5" t="str">
        <f>IF(ISNUMBER('Tipps eintragen'!D54),'Tipps eintragen'!D54,"")</f>
        <v/>
      </c>
      <c r="E51" s="1" t="s">
        <v>2</v>
      </c>
      <c r="F51" s="6" t="str">
        <f>IF(ISNUMBER('Tipps eintragen'!F54),'Tipps eintragen'!F54,"")</f>
        <v/>
      </c>
      <c r="G51" s="52" t="str">
        <f>'Tipps eintragen'!A120</f>
        <v>Dortmund</v>
      </c>
      <c r="H51" s="106" t="s">
        <v>69</v>
      </c>
      <c r="I51" s="4" t="str">
        <f>'Tipps eintragen'!C120</f>
        <v>Leverkusen</v>
      </c>
      <c r="J51" s="5" t="str">
        <f>IF(ISNUMBER('Tipps eintragen'!D120),'Tipps eintragen'!D120,"")</f>
        <v/>
      </c>
      <c r="K51" s="1" t="s">
        <v>2</v>
      </c>
      <c r="L51" s="6" t="str">
        <f>IF(ISNUMBER('Tipps eintragen'!F120),'Tipps eintragen'!F120,"")</f>
        <v/>
      </c>
      <c r="M51" s="52" t="str">
        <f>'Tipps eintragen'!A186</f>
        <v>Dortmund</v>
      </c>
      <c r="N51" s="106" t="s">
        <v>69</v>
      </c>
      <c r="O51" s="4" t="str">
        <f>'Tipps eintragen'!C186</f>
        <v>Freiburg</v>
      </c>
      <c r="P51" s="5" t="str">
        <f>IF(ISNUMBER('Tipps eintragen'!D186),'Tipps eintragen'!D186,"")</f>
        <v/>
      </c>
      <c r="Q51" s="1" t="s">
        <v>2</v>
      </c>
      <c r="R51" s="6" t="str">
        <f>IF(ISNUMBER('Tipps eintragen'!F186),'Tipps eintragen'!F186,"")</f>
        <v/>
      </c>
    </row>
    <row r="52" spans="1:18" ht="12.75" customHeight="1" x14ac:dyDescent="0.2">
      <c r="A52" s="52" t="str">
        <f>'Tipps eintragen'!A55</f>
        <v>Union Berlin</v>
      </c>
      <c r="B52" s="106" t="s">
        <v>69</v>
      </c>
      <c r="C52" s="4" t="str">
        <f>'Tipps eintragen'!C55</f>
        <v>Elversberg</v>
      </c>
      <c r="D52" s="5" t="str">
        <f>IF(ISNUMBER('Tipps eintragen'!D55),'Tipps eintragen'!D55,"")</f>
        <v/>
      </c>
      <c r="E52" s="1" t="s">
        <v>2</v>
      </c>
      <c r="F52" s="6" t="str">
        <f>IF(ISNUMBER('Tipps eintragen'!F55),'Tipps eintragen'!F55,"")</f>
        <v/>
      </c>
      <c r="G52" s="52" t="str">
        <f>'Tipps eintragen'!A121</f>
        <v>Freiburg</v>
      </c>
      <c r="H52" s="106" t="s">
        <v>69</v>
      </c>
      <c r="I52" s="4" t="str">
        <f>'Tipps eintragen'!C121</f>
        <v>Leipzig</v>
      </c>
      <c r="J52" s="5" t="str">
        <f>IF(ISNUMBER('Tipps eintragen'!D121),'Tipps eintragen'!D121,"")</f>
        <v/>
      </c>
      <c r="K52" s="1" t="s">
        <v>2</v>
      </c>
      <c r="L52" s="6" t="str">
        <f>IF(ISNUMBER('Tipps eintragen'!F121),'Tipps eintragen'!F121,"")</f>
        <v/>
      </c>
      <c r="M52" s="52" t="str">
        <f>'Tipps eintragen'!A187</f>
        <v>Frankfurt</v>
      </c>
      <c r="N52" s="106" t="s">
        <v>69</v>
      </c>
      <c r="O52" s="4" t="str">
        <f>'Tipps eintragen'!C187</f>
        <v>Bayern</v>
      </c>
      <c r="P52" s="5" t="str">
        <f>IF(ISNUMBER('Tipps eintragen'!D187),'Tipps eintragen'!D187,"")</f>
        <v/>
      </c>
      <c r="Q52" s="1" t="s">
        <v>2</v>
      </c>
      <c r="R52" s="6" t="str">
        <f>IF(ISNUMBER('Tipps eintragen'!F187),'Tipps eintragen'!F187,"")</f>
        <v/>
      </c>
    </row>
    <row r="53" spans="1:18" ht="12.75" customHeight="1" x14ac:dyDescent="0.2">
      <c r="A53" s="52" t="str">
        <f>'Tipps eintragen'!A56</f>
        <v>Augsburg</v>
      </c>
      <c r="B53" s="106" t="s">
        <v>69</v>
      </c>
      <c r="C53" s="4" t="str">
        <f>'Tipps eintragen'!C56</f>
        <v>Bayern</v>
      </c>
      <c r="D53" s="5" t="str">
        <f>IF(ISNUMBER('Tipps eintragen'!D56),'Tipps eintragen'!D56,"")</f>
        <v/>
      </c>
      <c r="E53" s="1" t="s">
        <v>2</v>
      </c>
      <c r="F53" s="6" t="str">
        <f>IF(ISNUMBER('Tipps eintragen'!F56),'Tipps eintragen'!F56,"")</f>
        <v/>
      </c>
      <c r="G53" s="52" t="str">
        <f>'Tipps eintragen'!A122</f>
        <v>Mainz</v>
      </c>
      <c r="H53" s="106" t="s">
        <v>69</v>
      </c>
      <c r="I53" s="4" t="str">
        <f>'Tipps eintragen'!C122</f>
        <v>Union Berlin</v>
      </c>
      <c r="J53" s="5" t="str">
        <f>IF(ISNUMBER('Tipps eintragen'!D122),'Tipps eintragen'!D122,"")</f>
        <v/>
      </c>
      <c r="K53" s="1" t="s">
        <v>2</v>
      </c>
      <c r="L53" s="6" t="str">
        <f>IF(ISNUMBER('Tipps eintragen'!F122),'Tipps eintragen'!F122,"")</f>
        <v/>
      </c>
      <c r="M53" s="52" t="str">
        <f>'Tipps eintragen'!A188</f>
        <v>Leverkusen</v>
      </c>
      <c r="N53" s="106" t="s">
        <v>69</v>
      </c>
      <c r="O53" s="4" t="str">
        <f>'Tipps eintragen'!C188</f>
        <v>Schalke</v>
      </c>
      <c r="P53" s="5" t="str">
        <f>IF(ISNUMBER('Tipps eintragen'!D188),'Tipps eintragen'!D188,"")</f>
        <v/>
      </c>
      <c r="Q53" s="1" t="s">
        <v>2</v>
      </c>
      <c r="R53" s="6" t="str">
        <f>IF(ISNUMBER('Tipps eintragen'!F188),'Tipps eintragen'!F188,"")</f>
        <v/>
      </c>
    </row>
    <row r="54" spans="1:18" ht="12.75" customHeight="1" x14ac:dyDescent="0.2">
      <c r="A54" s="52" t="str">
        <f>'Tipps eintragen'!A57</f>
        <v>Hoffenheim</v>
      </c>
      <c r="B54" s="106" t="s">
        <v>69</v>
      </c>
      <c r="C54" s="4" t="str">
        <f>'Tipps eintragen'!C57</f>
        <v>Hamburg</v>
      </c>
      <c r="D54" s="5" t="str">
        <f>IF(ISNUMBER('Tipps eintragen'!D57),'Tipps eintragen'!D57,"")</f>
        <v/>
      </c>
      <c r="E54" s="1" t="s">
        <v>2</v>
      </c>
      <c r="F54" s="6" t="str">
        <f>IF(ISNUMBER('Tipps eintragen'!F57),'Tipps eintragen'!F57,"")</f>
        <v/>
      </c>
      <c r="G54" s="52" t="str">
        <f>'Tipps eintragen'!A123</f>
        <v>Paderborn</v>
      </c>
      <c r="H54" s="106" t="s">
        <v>69</v>
      </c>
      <c r="I54" s="4" t="str">
        <f>'Tipps eintragen'!C123</f>
        <v>Schalke</v>
      </c>
      <c r="J54" s="5" t="str">
        <f>IF(ISNUMBER('Tipps eintragen'!D123),'Tipps eintragen'!D123,"")</f>
        <v/>
      </c>
      <c r="K54" s="1" t="s">
        <v>2</v>
      </c>
      <c r="L54" s="6" t="str">
        <f>IF(ISNUMBER('Tipps eintragen'!F123),'Tipps eintragen'!F123,"")</f>
        <v/>
      </c>
      <c r="M54" s="52" t="str">
        <f>'Tipps eintragen'!A189</f>
        <v>Paderborn</v>
      </c>
      <c r="N54" s="106" t="s">
        <v>69</v>
      </c>
      <c r="O54" s="4" t="str">
        <f>'Tipps eintragen'!C189</f>
        <v>Köln</v>
      </c>
      <c r="P54" s="5" t="str">
        <f>IF(ISNUMBER('Tipps eintragen'!D189),'Tipps eintragen'!D189,"")</f>
        <v/>
      </c>
      <c r="Q54" s="1" t="s">
        <v>2</v>
      </c>
      <c r="R54" s="6" t="str">
        <f>IF(ISNUMBER('Tipps eintragen'!F189),'Tipps eintragen'!F189,"")</f>
        <v/>
      </c>
    </row>
    <row r="55" spans="1:18" ht="12.75" customHeight="1" x14ac:dyDescent="0.2">
      <c r="A55" s="52" t="str">
        <f>'Tipps eintragen'!A58</f>
        <v>Leipzig</v>
      </c>
      <c r="B55" s="106" t="s">
        <v>69</v>
      </c>
      <c r="C55" s="4" t="str">
        <f>'Tipps eintragen'!C58</f>
        <v>Frankfurt</v>
      </c>
      <c r="D55" s="5" t="str">
        <f>IF(ISNUMBER('Tipps eintragen'!D58),'Tipps eintragen'!D58,"")</f>
        <v/>
      </c>
      <c r="E55" s="1" t="s">
        <v>2</v>
      </c>
      <c r="F55" s="6" t="str">
        <f>IF(ISNUMBER('Tipps eintragen'!F58),'Tipps eintragen'!F58,"")</f>
        <v/>
      </c>
      <c r="G55" s="52" t="str">
        <f>'Tipps eintragen'!A124</f>
        <v>Hoffenheim</v>
      </c>
      <c r="H55" s="106" t="s">
        <v>69</v>
      </c>
      <c r="I55" s="4" t="str">
        <f>'Tipps eintragen'!C124</f>
        <v>Augsburg</v>
      </c>
      <c r="J55" s="5" t="str">
        <f>IF(ISNUMBER('Tipps eintragen'!D124),'Tipps eintragen'!D124,"")</f>
        <v/>
      </c>
      <c r="K55" s="1" t="s">
        <v>2</v>
      </c>
      <c r="L55" s="6" t="str">
        <f>IF(ISNUMBER('Tipps eintragen'!F124),'Tipps eintragen'!F124,"")</f>
        <v/>
      </c>
      <c r="M55" s="52" t="str">
        <f>'Tipps eintragen'!A190</f>
        <v>Hoffenheim</v>
      </c>
      <c r="N55" s="106" t="s">
        <v>69</v>
      </c>
      <c r="O55" s="4" t="str">
        <f>'Tipps eintragen'!C190</f>
        <v>Leipzig</v>
      </c>
      <c r="P55" s="5" t="str">
        <f>IF(ISNUMBER('Tipps eintragen'!D190),'Tipps eintragen'!D190,"")</f>
        <v/>
      </c>
      <c r="Q55" s="1" t="s">
        <v>2</v>
      </c>
      <c r="R55" s="6" t="str">
        <f>IF(ISNUMBER('Tipps eintragen'!F190),'Tipps eintragen'!F190,"")</f>
        <v/>
      </c>
    </row>
    <row r="56" spans="1:18" ht="12.75" customHeight="1" x14ac:dyDescent="0.2">
      <c r="B56" s="31"/>
      <c r="H56" s="31"/>
      <c r="N56" s="31"/>
    </row>
    <row r="57" spans="1:18" s="1" customFormat="1" ht="18" customHeight="1" x14ac:dyDescent="0.2">
      <c r="A57" s="129" t="str">
        <f>'Tipps eintragen'!A60</f>
        <v>6. Spieltag 16.-18.10.2026</v>
      </c>
      <c r="B57" s="129"/>
      <c r="C57" s="129"/>
      <c r="D57" s="129"/>
      <c r="E57" s="129"/>
      <c r="F57" s="129"/>
      <c r="G57" s="129" t="str">
        <f>'Tipps eintragen'!A126</f>
        <v>12. Spieltag 04.-06.12.2026</v>
      </c>
      <c r="H57" s="129">
        <v>0</v>
      </c>
      <c r="I57" s="129"/>
      <c r="J57" s="129"/>
      <c r="K57" s="129"/>
      <c r="L57" s="129"/>
      <c r="M57" s="129"/>
      <c r="N57" s="129"/>
      <c r="O57" s="129"/>
      <c r="P57" s="129"/>
      <c r="Q57" s="129"/>
      <c r="R57" s="129"/>
    </row>
    <row r="58" spans="1:18" ht="12.75" customHeight="1" x14ac:dyDescent="0.2">
      <c r="A58" s="52" t="str">
        <f>'Tipps eintragen'!A61</f>
        <v>Hamburg</v>
      </c>
      <c r="B58" s="106" t="s">
        <v>69</v>
      </c>
      <c r="C58" s="4" t="str">
        <f>'Tipps eintragen'!C61</f>
        <v>Stuttgart</v>
      </c>
      <c r="D58" s="5" t="str">
        <f>IF(ISNUMBER('Tipps eintragen'!D61),'Tipps eintragen'!D61,"")</f>
        <v/>
      </c>
      <c r="E58" s="1" t="s">
        <v>2</v>
      </c>
      <c r="F58" s="6" t="str">
        <f>IF(ISNUMBER('Tipps eintragen'!F61),'Tipps eintragen'!F61,"")</f>
        <v/>
      </c>
      <c r="G58" s="52" t="str">
        <f>'Tipps eintragen'!A127</f>
        <v>Bayern</v>
      </c>
      <c r="H58" s="106" t="s">
        <v>69</v>
      </c>
      <c r="I58" s="4" t="str">
        <f>'Tipps eintragen'!C127</f>
        <v>Paderborn</v>
      </c>
      <c r="J58" s="5" t="str">
        <f>IF(ISNUMBER('Tipps eintragen'!D127),'Tipps eintragen'!D127,"")</f>
        <v/>
      </c>
      <c r="K58" s="1" t="s">
        <v>2</v>
      </c>
      <c r="L58" s="6" t="str">
        <f>IF(ISNUMBER('Tipps eintragen'!F127),'Tipps eintragen'!F127,"")</f>
        <v/>
      </c>
      <c r="N58" s="31"/>
    </row>
    <row r="59" spans="1:18" ht="12.75" customHeight="1" x14ac:dyDescent="0.2">
      <c r="A59" s="52" t="str">
        <f>'Tipps eintragen'!A62</f>
        <v>Bremen</v>
      </c>
      <c r="B59" s="106" t="s">
        <v>69</v>
      </c>
      <c r="C59" s="4" t="str">
        <f>'Tipps eintragen'!C62</f>
        <v>Paderborn</v>
      </c>
      <c r="D59" s="5" t="str">
        <f>IF(ISNUMBER('Tipps eintragen'!D62),'Tipps eintragen'!D62,"")</f>
        <v/>
      </c>
      <c r="E59" s="1" t="s">
        <v>2</v>
      </c>
      <c r="F59" s="6" t="str">
        <f>IF(ISNUMBER('Tipps eintragen'!F62),'Tipps eintragen'!F62,"")</f>
        <v/>
      </c>
      <c r="G59" s="52" t="str">
        <f>'Tipps eintragen'!A128</f>
        <v>Frankfurt</v>
      </c>
      <c r="H59" s="106" t="s">
        <v>69</v>
      </c>
      <c r="I59" s="4" t="str">
        <f>'Tipps eintragen'!C128</f>
        <v>Bremen</v>
      </c>
      <c r="J59" s="5" t="str">
        <f>IF(ISNUMBER('Tipps eintragen'!D128),'Tipps eintragen'!D128,"")</f>
        <v/>
      </c>
      <c r="K59" s="1" t="s">
        <v>2</v>
      </c>
      <c r="L59" s="6" t="str">
        <f>IF(ISNUMBER('Tipps eintragen'!F128),'Tipps eintragen'!F128,"")</f>
        <v/>
      </c>
      <c r="N59" s="31"/>
    </row>
    <row r="60" spans="1:18" ht="12.75" customHeight="1" x14ac:dyDescent="0.2">
      <c r="A60" s="52" t="str">
        <f>'Tipps eintragen'!A63</f>
        <v>Bayern</v>
      </c>
      <c r="B60" s="106" t="s">
        <v>69</v>
      </c>
      <c r="C60" s="4" t="str">
        <f>'Tipps eintragen'!C63</f>
        <v>Leipzig</v>
      </c>
      <c r="D60" s="5" t="str">
        <f>IF(ISNUMBER('Tipps eintragen'!D63),'Tipps eintragen'!D63,"")</f>
        <v/>
      </c>
      <c r="E60" s="1" t="s">
        <v>2</v>
      </c>
      <c r="F60" s="6" t="str">
        <f>IF(ISNUMBER('Tipps eintragen'!F63),'Tipps eintragen'!F63,"")</f>
        <v/>
      </c>
      <c r="G60" s="52" t="str">
        <f>'Tipps eintragen'!A129</f>
        <v>Schalke</v>
      </c>
      <c r="H60" s="106" t="s">
        <v>69</v>
      </c>
      <c r="I60" s="4" t="str">
        <f>'Tipps eintragen'!C129</f>
        <v>Dortmund</v>
      </c>
      <c r="J60" s="5" t="str">
        <f>IF(ISNUMBER('Tipps eintragen'!D129),'Tipps eintragen'!D129,"")</f>
        <v/>
      </c>
      <c r="K60" s="1" t="s">
        <v>2</v>
      </c>
      <c r="L60" s="6" t="str">
        <f>IF(ISNUMBER('Tipps eintragen'!F129),'Tipps eintragen'!F129,"")</f>
        <v/>
      </c>
      <c r="N60" s="31"/>
    </row>
    <row r="61" spans="1:18" ht="12.75" customHeight="1" x14ac:dyDescent="0.2">
      <c r="A61" s="52" t="str">
        <f>'Tipps eintragen'!A64</f>
        <v>M'gladbach</v>
      </c>
      <c r="B61" s="106" t="s">
        <v>69</v>
      </c>
      <c r="C61" s="4" t="str">
        <f>'Tipps eintragen'!C64</f>
        <v>Hoffenheim</v>
      </c>
      <c r="D61" s="5" t="str">
        <f>IF(ISNUMBER('Tipps eintragen'!D64),'Tipps eintragen'!D64,"")</f>
        <v/>
      </c>
      <c r="E61" s="1" t="s">
        <v>2</v>
      </c>
      <c r="F61" s="6" t="str">
        <f>IF(ISNUMBER('Tipps eintragen'!F64),'Tipps eintragen'!F64,"")</f>
        <v/>
      </c>
      <c r="G61" s="52" t="str">
        <f>'Tipps eintragen'!A130</f>
        <v>Leverkusen</v>
      </c>
      <c r="H61" s="106" t="s">
        <v>69</v>
      </c>
      <c r="I61" s="4" t="str">
        <f>'Tipps eintragen'!C130</f>
        <v>M'gladbach</v>
      </c>
      <c r="J61" s="5" t="str">
        <f>IF(ISNUMBER('Tipps eintragen'!D130),'Tipps eintragen'!D130,"")</f>
        <v/>
      </c>
      <c r="K61" s="1" t="s">
        <v>2</v>
      </c>
      <c r="L61" s="6" t="str">
        <f>IF(ISNUMBER('Tipps eintragen'!F130),'Tipps eintragen'!F130,"")</f>
        <v/>
      </c>
      <c r="N61" s="31"/>
    </row>
    <row r="62" spans="1:18" ht="12.75" customHeight="1" x14ac:dyDescent="0.2">
      <c r="A62" s="52" t="str">
        <f>'Tipps eintragen'!A65</f>
        <v>Frankfurt</v>
      </c>
      <c r="B62" s="106" t="s">
        <v>69</v>
      </c>
      <c r="C62" s="4" t="str">
        <f>'Tipps eintragen'!C65</f>
        <v>Köln</v>
      </c>
      <c r="D62" s="5" t="str">
        <f>IF(ISNUMBER('Tipps eintragen'!D65),'Tipps eintragen'!D65,"")</f>
        <v/>
      </c>
      <c r="E62" s="1" t="s">
        <v>2</v>
      </c>
      <c r="F62" s="6" t="str">
        <f>IF(ISNUMBER('Tipps eintragen'!F65),'Tipps eintragen'!F65,"")</f>
        <v/>
      </c>
      <c r="G62" s="52" t="str">
        <f>'Tipps eintragen'!A131</f>
        <v>Freiburg</v>
      </c>
      <c r="H62" s="106" t="s">
        <v>69</v>
      </c>
      <c r="I62" s="4" t="str">
        <f>'Tipps eintragen'!C131</f>
        <v>Hoffenheim</v>
      </c>
      <c r="J62" s="5" t="str">
        <f>IF(ISNUMBER('Tipps eintragen'!D131),'Tipps eintragen'!D131,"")</f>
        <v/>
      </c>
      <c r="K62" s="1" t="s">
        <v>2</v>
      </c>
      <c r="L62" s="6" t="str">
        <f>IF(ISNUMBER('Tipps eintragen'!F131),'Tipps eintragen'!F131,"")</f>
        <v/>
      </c>
      <c r="N62" s="31"/>
    </row>
    <row r="63" spans="1:18" ht="12.75" customHeight="1" x14ac:dyDescent="0.2">
      <c r="A63" s="52" t="str">
        <f>'Tipps eintragen'!A66</f>
        <v>Schalke</v>
      </c>
      <c r="B63" s="106" t="s">
        <v>69</v>
      </c>
      <c r="C63" s="4" t="str">
        <f>'Tipps eintragen'!C66</f>
        <v>Mainz</v>
      </c>
      <c r="D63" s="5" t="str">
        <f>IF(ISNUMBER('Tipps eintragen'!D66),'Tipps eintragen'!D66,"")</f>
        <v/>
      </c>
      <c r="E63" s="1" t="s">
        <v>2</v>
      </c>
      <c r="F63" s="6" t="str">
        <f>IF(ISNUMBER('Tipps eintragen'!F66),'Tipps eintragen'!F66,"")</f>
        <v/>
      </c>
      <c r="G63" s="52" t="str">
        <f>'Tipps eintragen'!A132</f>
        <v>Union Berlin</v>
      </c>
      <c r="H63" s="106" t="s">
        <v>69</v>
      </c>
      <c r="I63" s="4" t="str">
        <f>'Tipps eintragen'!C132</f>
        <v>Hamburg</v>
      </c>
      <c r="J63" s="5" t="str">
        <f>IF(ISNUMBER('Tipps eintragen'!D132),'Tipps eintragen'!D132,"")</f>
        <v/>
      </c>
      <c r="K63" s="1" t="s">
        <v>2</v>
      </c>
      <c r="L63" s="6" t="str">
        <f>IF(ISNUMBER('Tipps eintragen'!F132),'Tipps eintragen'!F132,"")</f>
        <v/>
      </c>
      <c r="N63" s="31"/>
    </row>
    <row r="64" spans="1:18" ht="12.75" customHeight="1" x14ac:dyDescent="0.2">
      <c r="A64" s="52" t="str">
        <f>'Tipps eintragen'!A67</f>
        <v>Leverkusen</v>
      </c>
      <c r="B64" s="106" t="s">
        <v>69</v>
      </c>
      <c r="C64" s="4" t="str">
        <f>'Tipps eintragen'!C67</f>
        <v>Freiburg</v>
      </c>
      <c r="D64" s="5" t="str">
        <f>IF(ISNUMBER('Tipps eintragen'!D67),'Tipps eintragen'!D67,"")</f>
        <v/>
      </c>
      <c r="E64" s="1" t="s">
        <v>2</v>
      </c>
      <c r="F64" s="6" t="str">
        <f>IF(ISNUMBER('Tipps eintragen'!F67),'Tipps eintragen'!F67,"")</f>
        <v/>
      </c>
      <c r="G64" s="52" t="str">
        <f>'Tipps eintragen'!A133</f>
        <v>Augsburg</v>
      </c>
      <c r="H64" s="106" t="s">
        <v>69</v>
      </c>
      <c r="I64" s="4" t="str">
        <f>'Tipps eintragen'!C133</f>
        <v>Köln</v>
      </c>
      <c r="J64" s="5" t="str">
        <f>IF(ISNUMBER('Tipps eintragen'!D133),'Tipps eintragen'!D133,"")</f>
        <v/>
      </c>
      <c r="K64" s="1" t="s">
        <v>2</v>
      </c>
      <c r="L64" s="6" t="str">
        <f>IF(ISNUMBER('Tipps eintragen'!F133),'Tipps eintragen'!F133,"")</f>
        <v/>
      </c>
      <c r="N64" s="31"/>
    </row>
    <row r="65" spans="1:21" ht="12.75" customHeight="1" x14ac:dyDescent="0.2">
      <c r="A65" s="52" t="str">
        <f>'Tipps eintragen'!A68</f>
        <v>Union Berlin</v>
      </c>
      <c r="B65" s="106" t="s">
        <v>69</v>
      </c>
      <c r="C65" s="4" t="str">
        <f>'Tipps eintragen'!C68</f>
        <v>Dortmund</v>
      </c>
      <c r="D65" s="5" t="str">
        <f>IF(ISNUMBER('Tipps eintragen'!D68),'Tipps eintragen'!D68,"")</f>
        <v/>
      </c>
      <c r="E65" s="1" t="s">
        <v>2</v>
      </c>
      <c r="F65" s="6" t="str">
        <f>IF(ISNUMBER('Tipps eintragen'!F68),'Tipps eintragen'!F68,"")</f>
        <v/>
      </c>
      <c r="G65" s="52" t="str">
        <f>'Tipps eintragen'!A134</f>
        <v>Leipzig</v>
      </c>
      <c r="H65" s="106" t="s">
        <v>69</v>
      </c>
      <c r="I65" s="4" t="str">
        <f>'Tipps eintragen'!C134</f>
        <v>Mainz</v>
      </c>
      <c r="J65" s="5" t="str">
        <f>IF(ISNUMBER('Tipps eintragen'!D134),'Tipps eintragen'!D134,"")</f>
        <v/>
      </c>
      <c r="K65" s="1" t="s">
        <v>2</v>
      </c>
      <c r="L65" s="6" t="str">
        <f>IF(ISNUMBER('Tipps eintragen'!F134),'Tipps eintragen'!F134,"")</f>
        <v/>
      </c>
      <c r="N65" s="31"/>
    </row>
    <row r="66" spans="1:21" ht="12.75" customHeight="1" x14ac:dyDescent="0.2">
      <c r="A66" s="52" t="str">
        <f>'Tipps eintragen'!A69</f>
        <v>Elversberg</v>
      </c>
      <c r="B66" s="106" t="s">
        <v>69</v>
      </c>
      <c r="C66" s="4" t="str">
        <f>'Tipps eintragen'!C69</f>
        <v>Augsburg</v>
      </c>
      <c r="D66" s="5" t="str">
        <f>IF(ISNUMBER('Tipps eintragen'!D69),'Tipps eintragen'!D69,"")</f>
        <v/>
      </c>
      <c r="E66" s="1" t="s">
        <v>2</v>
      </c>
      <c r="F66" s="6" t="str">
        <f>IF(ISNUMBER('Tipps eintragen'!F69),'Tipps eintragen'!F69,"")</f>
        <v/>
      </c>
      <c r="G66" s="52" t="str">
        <f>'Tipps eintragen'!A135</f>
        <v>Elversberg</v>
      </c>
      <c r="H66" s="106" t="s">
        <v>69</v>
      </c>
      <c r="I66" s="4" t="str">
        <f>'Tipps eintragen'!C135</f>
        <v>Stuttgart</v>
      </c>
      <c r="J66" s="5" t="str">
        <f>IF(ISNUMBER('Tipps eintragen'!D135),'Tipps eintragen'!D135,"")</f>
        <v/>
      </c>
      <c r="K66" s="1" t="s">
        <v>2</v>
      </c>
      <c r="L66" s="6" t="str">
        <f>IF(ISNUMBER('Tipps eintragen'!F135),'Tipps eintragen'!F135,"")</f>
        <v/>
      </c>
      <c r="N66" s="31"/>
    </row>
    <row r="67" spans="1:21" s="1" customFormat="1" ht="18" customHeight="1" x14ac:dyDescent="0.2">
      <c r="A67" s="108"/>
      <c r="C67" s="4"/>
      <c r="D67" s="3"/>
      <c r="F67" s="8"/>
      <c r="G67" s="52"/>
      <c r="I67" s="4"/>
      <c r="J67" s="3"/>
      <c r="L67" s="8"/>
      <c r="M67" s="52"/>
      <c r="O67" s="4"/>
      <c r="P67" s="3"/>
      <c r="R67" s="8"/>
      <c r="S67" s="4"/>
      <c r="U67" s="4"/>
    </row>
    <row r="68" spans="1:21" s="7" customFormat="1" x14ac:dyDescent="0.2">
      <c r="A68" s="129" t="str">
        <f>'Tipps eintragen'!A192</f>
        <v>18. Spieltag 22.-24.01.2027</v>
      </c>
      <c r="B68" s="129"/>
      <c r="C68" s="129"/>
      <c r="D68" s="129"/>
      <c r="E68" s="129"/>
      <c r="F68" s="129"/>
      <c r="G68" s="129" t="str">
        <f>'Tipps eintragen'!A258</f>
        <v>24. Spieltag 02.-04.03.2027</v>
      </c>
      <c r="H68" s="129">
        <v>0</v>
      </c>
      <c r="I68" s="129"/>
      <c r="J68" s="129"/>
      <c r="K68" s="129"/>
      <c r="L68" s="129"/>
      <c r="M68" s="129" t="str">
        <f>'Tipps eintragen'!A324</f>
        <v>30. Spieltag 16.-18.04.2027</v>
      </c>
      <c r="N68" s="129">
        <v>0</v>
      </c>
      <c r="O68" s="129"/>
      <c r="P68" s="129"/>
      <c r="Q68" s="129"/>
      <c r="R68" s="129"/>
      <c r="S68" s="4"/>
      <c r="T68" s="1"/>
      <c r="U68" s="4"/>
    </row>
    <row r="69" spans="1:21" ht="12.75" customHeight="1" x14ac:dyDescent="0.2">
      <c r="A69" s="52" t="str">
        <f>'Tipps eintragen'!A193</f>
        <v>Hamburg</v>
      </c>
      <c r="B69" s="106" t="s">
        <v>69</v>
      </c>
      <c r="C69" s="4" t="str">
        <f>'Tipps eintragen'!C193</f>
        <v>Dortmund</v>
      </c>
      <c r="D69" s="105" t="str">
        <f>IF(ISNUMBER('Tipps eintragen'!D193),'Tipps eintragen'!D193,"")</f>
        <v/>
      </c>
      <c r="E69" s="1" t="s">
        <v>2</v>
      </c>
      <c r="F69" s="105" t="str">
        <f>IF(ISNUMBER('Tipps eintragen'!F193),'Tipps eintragen'!F193,"")</f>
        <v/>
      </c>
      <c r="G69" s="52" t="str">
        <f>'Tipps eintragen'!A259</f>
        <v>Hamburg</v>
      </c>
      <c r="H69" s="106" t="s">
        <v>69</v>
      </c>
      <c r="I69" s="4" t="str">
        <f>'Tipps eintragen'!C259</f>
        <v>Paderborn</v>
      </c>
      <c r="J69" s="5" t="str">
        <f>IF(ISNUMBER('Tipps eintragen'!D259),'Tipps eintragen'!D259,"")</f>
        <v/>
      </c>
      <c r="K69" s="1" t="s">
        <v>2</v>
      </c>
      <c r="L69" s="6" t="str">
        <f>IF(ISNUMBER('Tipps eintragen'!F259),'Tipps eintragen'!F259,"")</f>
        <v/>
      </c>
      <c r="M69" s="52" t="str">
        <f>'Tipps eintragen'!A325</f>
        <v>Bayern</v>
      </c>
      <c r="N69" s="106" t="s">
        <v>69</v>
      </c>
      <c r="O69" s="4" t="str">
        <f>'Tipps eintragen'!C325</f>
        <v>Hoffenheim</v>
      </c>
      <c r="P69" s="5" t="str">
        <f>IF(ISNUMBER('Tipps eintragen'!D325),'Tipps eintragen'!D325,"")</f>
        <v/>
      </c>
      <c r="Q69" s="1" t="s">
        <v>2</v>
      </c>
      <c r="R69" s="6" t="str">
        <f>IF(ISNUMBER('Tipps eintragen'!F325),'Tipps eintragen'!F325,"")</f>
        <v/>
      </c>
    </row>
    <row r="70" spans="1:21" ht="12.75" customHeight="1" x14ac:dyDescent="0.2">
      <c r="A70" s="52" t="str">
        <f>'Tipps eintragen'!A194</f>
        <v>Bremen</v>
      </c>
      <c r="B70" s="106" t="s">
        <v>69</v>
      </c>
      <c r="C70" s="4" t="str">
        <f>'Tipps eintragen'!C194</f>
        <v>Freiburg</v>
      </c>
      <c r="D70" s="105" t="str">
        <f>IF(ISNUMBER('Tipps eintragen'!D194),'Tipps eintragen'!D194,"")</f>
        <v/>
      </c>
      <c r="E70" s="1" t="s">
        <v>2</v>
      </c>
      <c r="F70" s="105" t="str">
        <f>IF(ISNUMBER('Tipps eintragen'!F194),'Tipps eintragen'!F194,"")</f>
        <v/>
      </c>
      <c r="G70" s="52" t="str">
        <f>'Tipps eintragen'!A260</f>
        <v>Bremen</v>
      </c>
      <c r="H70" s="106" t="s">
        <v>69</v>
      </c>
      <c r="I70" s="4" t="str">
        <f>'Tipps eintragen'!C260</f>
        <v>Mainz</v>
      </c>
      <c r="J70" s="5" t="str">
        <f>IF(ISNUMBER('Tipps eintragen'!D260),'Tipps eintragen'!D260,"")</f>
        <v/>
      </c>
      <c r="K70" s="1" t="s">
        <v>2</v>
      </c>
      <c r="L70" s="6" t="str">
        <f>IF(ISNUMBER('Tipps eintragen'!F260),'Tipps eintragen'!F260,"")</f>
        <v/>
      </c>
      <c r="M70" s="52" t="str">
        <f>'Tipps eintragen'!A326</f>
        <v>Frankfurt</v>
      </c>
      <c r="N70" s="106" t="s">
        <v>69</v>
      </c>
      <c r="O70" s="4" t="str">
        <f>'Tipps eintragen'!C326</f>
        <v>M'gladbach</v>
      </c>
      <c r="P70" s="5" t="str">
        <f>IF(ISNUMBER('Tipps eintragen'!D326),'Tipps eintragen'!D326,"")</f>
        <v/>
      </c>
      <c r="Q70" s="1" t="s">
        <v>2</v>
      </c>
      <c r="R70" s="6" t="str">
        <f>IF(ISNUMBER('Tipps eintragen'!F326),'Tipps eintragen'!F326,"")</f>
        <v/>
      </c>
    </row>
    <row r="71" spans="1:21" ht="12.75" customHeight="1" x14ac:dyDescent="0.2">
      <c r="A71" s="52" t="str">
        <f>'Tipps eintragen'!A195</f>
        <v>Stuttgart</v>
      </c>
      <c r="B71" s="106" t="s">
        <v>69</v>
      </c>
      <c r="C71" s="4" t="str">
        <f>'Tipps eintragen'!C195</f>
        <v>Bayern</v>
      </c>
      <c r="D71" s="105" t="str">
        <f>IF(ISNUMBER('Tipps eintragen'!D195),'Tipps eintragen'!D195,"")</f>
        <v/>
      </c>
      <c r="E71" s="1" t="s">
        <v>2</v>
      </c>
      <c r="F71" s="105" t="str">
        <f>IF(ISNUMBER('Tipps eintragen'!F195),'Tipps eintragen'!F195,"")</f>
        <v/>
      </c>
      <c r="G71" s="52" t="str">
        <f>'Tipps eintragen'!A261</f>
        <v>Bayern</v>
      </c>
      <c r="H71" s="106" t="s">
        <v>69</v>
      </c>
      <c r="I71" s="4" t="str">
        <f>'Tipps eintragen'!C261</f>
        <v>Freiburg</v>
      </c>
      <c r="J71" s="5" t="str">
        <f>IF(ISNUMBER('Tipps eintragen'!D261),'Tipps eintragen'!D261,"")</f>
        <v/>
      </c>
      <c r="K71" s="1" t="s">
        <v>2</v>
      </c>
      <c r="L71" s="6" t="str">
        <f>IF(ISNUMBER('Tipps eintragen'!F261),'Tipps eintragen'!F261,"")</f>
        <v/>
      </c>
      <c r="M71" s="52" t="str">
        <f>'Tipps eintragen'!A327</f>
        <v>Schalke</v>
      </c>
      <c r="N71" s="106" t="s">
        <v>69</v>
      </c>
      <c r="O71" s="4" t="str">
        <f>'Tipps eintragen'!C327</f>
        <v>Hamburg</v>
      </c>
      <c r="P71" s="5" t="str">
        <f>IF(ISNUMBER('Tipps eintragen'!D327),'Tipps eintragen'!D327,"")</f>
        <v/>
      </c>
      <c r="Q71" s="1" t="s">
        <v>2</v>
      </c>
      <c r="R71" s="6" t="str">
        <f>IF(ISNUMBER('Tipps eintragen'!F327),'Tipps eintragen'!F327,"")</f>
        <v/>
      </c>
    </row>
    <row r="72" spans="1:21" ht="12.75" customHeight="1" x14ac:dyDescent="0.2">
      <c r="A72" s="52" t="str">
        <f>'Tipps eintragen'!A196</f>
        <v>M'gladbach</v>
      </c>
      <c r="B72" s="106" t="s">
        <v>69</v>
      </c>
      <c r="C72" s="4" t="str">
        <f>'Tipps eintragen'!C196</f>
        <v>Leipzig</v>
      </c>
      <c r="D72" s="105" t="str">
        <f>IF(ISNUMBER('Tipps eintragen'!D196),'Tipps eintragen'!D196,"")</f>
        <v/>
      </c>
      <c r="E72" s="1" t="s">
        <v>2</v>
      </c>
      <c r="F72" s="105" t="str">
        <f>IF(ISNUMBER('Tipps eintragen'!F196),'Tipps eintragen'!F196,"")</f>
        <v/>
      </c>
      <c r="G72" s="52" t="str">
        <f>'Tipps eintragen'!A262</f>
        <v>M'gladbach</v>
      </c>
      <c r="H72" s="106" t="s">
        <v>69</v>
      </c>
      <c r="I72" s="4" t="str">
        <f>'Tipps eintragen'!C262</f>
        <v>Stuttgart</v>
      </c>
      <c r="J72" s="5" t="str">
        <f>IF(ISNUMBER('Tipps eintragen'!D262),'Tipps eintragen'!D262,"")</f>
        <v/>
      </c>
      <c r="K72" s="1" t="s">
        <v>2</v>
      </c>
      <c r="L72" s="6" t="str">
        <f>IF(ISNUMBER('Tipps eintragen'!F262),'Tipps eintragen'!F262,"")</f>
        <v/>
      </c>
      <c r="M72" s="52" t="str">
        <f>'Tipps eintragen'!A328</f>
        <v>Leverkusen</v>
      </c>
      <c r="N72" s="106" t="s">
        <v>69</v>
      </c>
      <c r="O72" s="4" t="str">
        <f>'Tipps eintragen'!C328</f>
        <v>Bremen</v>
      </c>
      <c r="P72" s="5" t="str">
        <f>IF(ISNUMBER('Tipps eintragen'!D328),'Tipps eintragen'!D328,"")</f>
        <v/>
      </c>
      <c r="Q72" s="1" t="s">
        <v>2</v>
      </c>
      <c r="R72" s="6" t="str">
        <f>IF(ISNUMBER('Tipps eintragen'!F328),'Tipps eintragen'!F328,"")</f>
        <v/>
      </c>
    </row>
    <row r="73" spans="1:21" ht="12.75" customHeight="1" x14ac:dyDescent="0.2">
      <c r="A73" s="52" t="str">
        <f>'Tipps eintragen'!A197</f>
        <v>Frankfurt</v>
      </c>
      <c r="B73" s="106" t="s">
        <v>69</v>
      </c>
      <c r="C73" s="4" t="str">
        <f>'Tipps eintragen'!C197</f>
        <v>Union Berlin</v>
      </c>
      <c r="D73" s="105" t="str">
        <f>IF(ISNUMBER('Tipps eintragen'!D197),'Tipps eintragen'!D197,"")</f>
        <v/>
      </c>
      <c r="E73" s="1" t="s">
        <v>2</v>
      </c>
      <c r="F73" s="105" t="str">
        <f>IF(ISNUMBER('Tipps eintragen'!F197),'Tipps eintragen'!F197,"")</f>
        <v/>
      </c>
      <c r="G73" s="52" t="str">
        <f>'Tipps eintragen'!A263</f>
        <v>Frankfurt</v>
      </c>
      <c r="H73" s="106" t="s">
        <v>69</v>
      </c>
      <c r="I73" s="4" t="str">
        <f>'Tipps eintragen'!C263</f>
        <v>Dortmund</v>
      </c>
      <c r="J73" s="5" t="str">
        <f>IF(ISNUMBER('Tipps eintragen'!D263),'Tipps eintragen'!D263,"")</f>
        <v/>
      </c>
      <c r="K73" s="1" t="s">
        <v>2</v>
      </c>
      <c r="L73" s="6" t="str">
        <f>IF(ISNUMBER('Tipps eintragen'!F263),'Tipps eintragen'!F263,"")</f>
        <v/>
      </c>
      <c r="M73" s="52" t="str">
        <f>'Tipps eintragen'!A329</f>
        <v>Freiburg</v>
      </c>
      <c r="N73" s="106" t="s">
        <v>69</v>
      </c>
      <c r="O73" s="4" t="str">
        <f>'Tipps eintragen'!C329</f>
        <v>Mainz</v>
      </c>
      <c r="P73" s="5" t="str">
        <f>IF(ISNUMBER('Tipps eintragen'!D329),'Tipps eintragen'!D329,"")</f>
        <v/>
      </c>
      <c r="Q73" s="1" t="s">
        <v>2</v>
      </c>
      <c r="R73" s="6" t="str">
        <f>IF(ISNUMBER('Tipps eintragen'!F329),'Tipps eintragen'!F329,"")</f>
        <v/>
      </c>
    </row>
    <row r="74" spans="1:21" ht="12.75" customHeight="1" x14ac:dyDescent="0.2">
      <c r="A74" s="52" t="str">
        <f>'Tipps eintragen'!A198</f>
        <v>Schalke</v>
      </c>
      <c r="B74" s="106" t="s">
        <v>69</v>
      </c>
      <c r="C74" s="4" t="str">
        <f>'Tipps eintragen'!C198</f>
        <v>Augsburg</v>
      </c>
      <c r="D74" s="105" t="str">
        <f>IF(ISNUMBER('Tipps eintragen'!D198),'Tipps eintragen'!D198,"")</f>
        <v/>
      </c>
      <c r="E74" s="1" t="s">
        <v>2</v>
      </c>
      <c r="F74" s="105" t="str">
        <f>IF(ISNUMBER('Tipps eintragen'!F198),'Tipps eintragen'!F198,"")</f>
        <v/>
      </c>
      <c r="G74" s="52" t="str">
        <f>'Tipps eintragen'!A264</f>
        <v>Schalke</v>
      </c>
      <c r="H74" s="106" t="s">
        <v>69</v>
      </c>
      <c r="I74" s="4" t="str">
        <f>'Tipps eintragen'!C264</f>
        <v>Köln</v>
      </c>
      <c r="J74" s="5" t="str">
        <f>IF(ISNUMBER('Tipps eintragen'!D264),'Tipps eintragen'!D264,"")</f>
        <v/>
      </c>
      <c r="K74" s="1" t="s">
        <v>2</v>
      </c>
      <c r="L74" s="6" t="str">
        <f>IF(ISNUMBER('Tipps eintragen'!F264),'Tipps eintragen'!F264,"")</f>
        <v/>
      </c>
      <c r="M74" s="52" t="str">
        <f>'Tipps eintragen'!A330</f>
        <v>Union Berlin</v>
      </c>
      <c r="N74" s="106" t="s">
        <v>69</v>
      </c>
      <c r="O74" s="4" t="str">
        <f>'Tipps eintragen'!C330</f>
        <v>Stuttgart</v>
      </c>
      <c r="P74" s="5" t="str">
        <f>IF(ISNUMBER('Tipps eintragen'!D330),'Tipps eintragen'!D330,"")</f>
        <v/>
      </c>
      <c r="Q74" s="1" t="s">
        <v>2</v>
      </c>
      <c r="R74" s="6" t="str">
        <f>IF(ISNUMBER('Tipps eintragen'!F330),'Tipps eintragen'!F330,"")</f>
        <v/>
      </c>
    </row>
    <row r="75" spans="1:21" ht="12.75" customHeight="1" x14ac:dyDescent="0.2">
      <c r="A75" s="52" t="str">
        <f>'Tipps eintragen'!A199</f>
        <v>Leverkusen</v>
      </c>
      <c r="B75" s="106" t="s">
        <v>69</v>
      </c>
      <c r="C75" s="4" t="str">
        <f>'Tipps eintragen'!C199</f>
        <v>Elversberg</v>
      </c>
      <c r="D75" s="105" t="str">
        <f>IF(ISNUMBER('Tipps eintragen'!D199),'Tipps eintragen'!D199,"")</f>
        <v/>
      </c>
      <c r="E75" s="1" t="s">
        <v>2</v>
      </c>
      <c r="F75" s="105" t="str">
        <f>IF(ISNUMBER('Tipps eintragen'!F199),'Tipps eintragen'!F199,"")</f>
        <v/>
      </c>
      <c r="G75" s="52" t="str">
        <f>'Tipps eintragen'!A265</f>
        <v>Leverkusen</v>
      </c>
      <c r="H75" s="106" t="s">
        <v>69</v>
      </c>
      <c r="I75" s="4" t="str">
        <f>'Tipps eintragen'!C265</f>
        <v>Hoffenheim</v>
      </c>
      <c r="J75" s="5" t="str">
        <f>IF(ISNUMBER('Tipps eintragen'!D265),'Tipps eintragen'!D265,"")</f>
        <v/>
      </c>
      <c r="K75" s="1" t="s">
        <v>2</v>
      </c>
      <c r="L75" s="6" t="str">
        <f>IF(ISNUMBER('Tipps eintragen'!F265),'Tipps eintragen'!F265,"")</f>
        <v/>
      </c>
      <c r="M75" s="52" t="str">
        <f>'Tipps eintragen'!A331</f>
        <v>Augsburg</v>
      </c>
      <c r="N75" s="106" t="s">
        <v>69</v>
      </c>
      <c r="O75" s="4" t="str">
        <f>'Tipps eintragen'!C331</f>
        <v>Dortmund</v>
      </c>
      <c r="P75" s="5" t="str">
        <f>IF(ISNUMBER('Tipps eintragen'!D331),'Tipps eintragen'!D331,"")</f>
        <v/>
      </c>
      <c r="Q75" s="1" t="s">
        <v>2</v>
      </c>
      <c r="R75" s="6" t="str">
        <f>IF(ISNUMBER('Tipps eintragen'!F331),'Tipps eintragen'!F331,"")</f>
        <v/>
      </c>
    </row>
    <row r="76" spans="1:21" ht="12.75" customHeight="1" x14ac:dyDescent="0.2">
      <c r="A76" s="52" t="str">
        <f>'Tipps eintragen'!A200</f>
        <v>Paderborn</v>
      </c>
      <c r="B76" s="106" t="s">
        <v>69</v>
      </c>
      <c r="C76" s="4" t="str">
        <f>'Tipps eintragen'!C200</f>
        <v>Mainz</v>
      </c>
      <c r="D76" s="105" t="str">
        <f>IF(ISNUMBER('Tipps eintragen'!D200),'Tipps eintragen'!D200,"")</f>
        <v/>
      </c>
      <c r="E76" s="1" t="s">
        <v>2</v>
      </c>
      <c r="F76" s="105" t="str">
        <f>IF(ISNUMBER('Tipps eintragen'!F200),'Tipps eintragen'!F200,"")</f>
        <v/>
      </c>
      <c r="G76" s="52" t="str">
        <f>'Tipps eintragen'!A266</f>
        <v>Union Berlin</v>
      </c>
      <c r="H76" s="106" t="s">
        <v>69</v>
      </c>
      <c r="I76" s="4" t="str">
        <f>'Tipps eintragen'!C266</f>
        <v>Augsburg</v>
      </c>
      <c r="J76" s="5" t="str">
        <f>IF(ISNUMBER('Tipps eintragen'!D266),'Tipps eintragen'!D266,"")</f>
        <v/>
      </c>
      <c r="K76" s="1" t="s">
        <v>2</v>
      </c>
      <c r="L76" s="6" t="str">
        <f>IF(ISNUMBER('Tipps eintragen'!F266),'Tipps eintragen'!F266,"")</f>
        <v/>
      </c>
      <c r="M76" s="52" t="str">
        <f>'Tipps eintragen'!A332</f>
        <v>Leipzig</v>
      </c>
      <c r="N76" s="106" t="s">
        <v>69</v>
      </c>
      <c r="O76" s="4" t="str">
        <f>'Tipps eintragen'!C332</f>
        <v>Köln</v>
      </c>
      <c r="P76" s="5" t="str">
        <f>IF(ISNUMBER('Tipps eintragen'!D332),'Tipps eintragen'!D332,"")</f>
        <v/>
      </c>
      <c r="Q76" s="1" t="s">
        <v>2</v>
      </c>
      <c r="R76" s="6" t="str">
        <f>IF(ISNUMBER('Tipps eintragen'!F332),'Tipps eintragen'!F332,"")</f>
        <v/>
      </c>
    </row>
    <row r="77" spans="1:21" ht="12.75" customHeight="1" x14ac:dyDescent="0.2">
      <c r="A77" s="52" t="str">
        <f>'Tipps eintragen'!A201</f>
        <v>Hoffenheim</v>
      </c>
      <c r="B77" s="106" t="s">
        <v>69</v>
      </c>
      <c r="C77" s="4" t="str">
        <f>'Tipps eintragen'!C201</f>
        <v>Köln</v>
      </c>
      <c r="D77" s="105" t="str">
        <f>IF(ISNUMBER('Tipps eintragen'!D201),'Tipps eintragen'!D201,"")</f>
        <v/>
      </c>
      <c r="E77" s="1" t="s">
        <v>2</v>
      </c>
      <c r="F77" s="105" t="str">
        <f>IF(ISNUMBER('Tipps eintragen'!F201),'Tipps eintragen'!F201,"")</f>
        <v/>
      </c>
      <c r="G77" s="52" t="str">
        <f>'Tipps eintragen'!A267</f>
        <v>Elversberg</v>
      </c>
      <c r="H77" s="106" t="s">
        <v>69</v>
      </c>
      <c r="I77" s="4" t="str">
        <f>'Tipps eintragen'!C267</f>
        <v>Leipzig</v>
      </c>
      <c r="J77" s="5" t="str">
        <f>IF(ISNUMBER('Tipps eintragen'!D267),'Tipps eintragen'!D267,"")</f>
        <v/>
      </c>
      <c r="K77" s="1" t="s">
        <v>2</v>
      </c>
      <c r="L77" s="6" t="str">
        <f>IF(ISNUMBER('Tipps eintragen'!F267),'Tipps eintragen'!F267,"")</f>
        <v/>
      </c>
      <c r="M77" s="52" t="str">
        <f>'Tipps eintragen'!A333</f>
        <v>Elversberg</v>
      </c>
      <c r="N77" s="106" t="s">
        <v>69</v>
      </c>
      <c r="O77" s="4" t="str">
        <f>'Tipps eintragen'!C333</f>
        <v>Paderborn</v>
      </c>
      <c r="P77" s="5" t="str">
        <f>IF(ISNUMBER('Tipps eintragen'!D333),'Tipps eintragen'!D333,"")</f>
        <v/>
      </c>
      <c r="Q77" s="1" t="s">
        <v>2</v>
      </c>
      <c r="R77" s="6" t="str">
        <f>IF(ISNUMBER('Tipps eintragen'!F333),'Tipps eintragen'!F333,"")</f>
        <v/>
      </c>
    </row>
    <row r="78" spans="1:21" ht="12.75" customHeight="1" x14ac:dyDescent="0.2">
      <c r="B78" s="31"/>
      <c r="H78" s="31"/>
      <c r="N78" s="31"/>
    </row>
    <row r="79" spans="1:21" x14ac:dyDescent="0.2">
      <c r="A79" s="129" t="str">
        <f>'Tipps eintragen'!A203</f>
        <v>19. Spieltag 29.-31.01.2027</v>
      </c>
      <c r="B79" s="129"/>
      <c r="C79" s="129"/>
      <c r="D79" s="129"/>
      <c r="E79" s="129"/>
      <c r="F79" s="129"/>
      <c r="G79" s="129" t="str">
        <f>'Tipps eintragen'!A269</f>
        <v>25. Spieltag 05.-07.03.2027</v>
      </c>
      <c r="H79" s="129">
        <v>0</v>
      </c>
      <c r="I79" s="129"/>
      <c r="J79" s="129"/>
      <c r="K79" s="129"/>
      <c r="L79" s="129"/>
      <c r="M79" s="129" t="str">
        <f>'Tipps eintragen'!A335</f>
        <v>31. Spieltag 23.-25.04.2027</v>
      </c>
      <c r="N79" s="129">
        <v>0</v>
      </c>
      <c r="O79" s="129"/>
      <c r="P79" s="129"/>
      <c r="Q79" s="129"/>
      <c r="R79" s="129"/>
      <c r="T79" s="1"/>
    </row>
    <row r="80" spans="1:21" ht="12.75" customHeight="1" x14ac:dyDescent="0.2">
      <c r="A80" s="52" t="str">
        <f>'Tipps eintragen'!A204</f>
        <v>Bayern</v>
      </c>
      <c r="B80" s="106" t="s">
        <v>69</v>
      </c>
      <c r="C80" s="4" t="str">
        <f>'Tipps eintragen'!C204</f>
        <v>Schalke</v>
      </c>
      <c r="D80" s="105" t="str">
        <f>IF(ISNUMBER('Tipps eintragen'!D204),'Tipps eintragen'!D204,"")</f>
        <v/>
      </c>
      <c r="E80" s="1" t="s">
        <v>2</v>
      </c>
      <c r="F80" s="105" t="str">
        <f>IF(ISNUMBER('Tipps eintragen'!F204),'Tipps eintragen'!F204,"")</f>
        <v/>
      </c>
      <c r="G80" s="52" t="str">
        <f>'Tipps eintragen'!A270</f>
        <v>Hamburg</v>
      </c>
      <c r="H80" s="106" t="s">
        <v>69</v>
      </c>
      <c r="I80" s="4" t="str">
        <f>'Tipps eintragen'!C270</f>
        <v>Frankfurt</v>
      </c>
      <c r="J80" s="5" t="str">
        <f>IF(ISNUMBER('Tipps eintragen'!D270),'Tipps eintragen'!D270,"")</f>
        <v/>
      </c>
      <c r="K80" s="1" t="s">
        <v>2</v>
      </c>
      <c r="L80" s="6" t="str">
        <f>IF(ISNUMBER('Tipps eintragen'!F270),'Tipps eintragen'!F270,"")</f>
        <v/>
      </c>
      <c r="M80" s="52" t="str">
        <f>'Tipps eintragen'!A336</f>
        <v>Hamburg</v>
      </c>
      <c r="N80" s="106" t="s">
        <v>69</v>
      </c>
      <c r="O80" s="4" t="str">
        <f>'Tipps eintragen'!C336</f>
        <v>Elversberg</v>
      </c>
      <c r="P80" s="5" t="str">
        <f>IF(ISNUMBER('Tipps eintragen'!D336),'Tipps eintragen'!D336,"")</f>
        <v/>
      </c>
      <c r="Q80" s="1" t="s">
        <v>2</v>
      </c>
      <c r="R80" s="6" t="str">
        <f>IF(ISNUMBER('Tipps eintragen'!F336),'Tipps eintragen'!F336,"")</f>
        <v/>
      </c>
    </row>
    <row r="81" spans="1:20" ht="12.75" customHeight="1" x14ac:dyDescent="0.2">
      <c r="A81" s="52" t="str">
        <f>'Tipps eintragen'!A205</f>
        <v>Köln</v>
      </c>
      <c r="B81" s="106" t="s">
        <v>69</v>
      </c>
      <c r="C81" s="4" t="str">
        <f>'Tipps eintragen'!C205</f>
        <v>Stuttgart</v>
      </c>
      <c r="D81" s="105" t="str">
        <f>IF(ISNUMBER('Tipps eintragen'!D205),'Tipps eintragen'!D205,"")</f>
        <v/>
      </c>
      <c r="E81" s="1" t="s">
        <v>2</v>
      </c>
      <c r="F81" s="105" t="str">
        <f>IF(ISNUMBER('Tipps eintragen'!F205),'Tipps eintragen'!F205,"")</f>
        <v/>
      </c>
      <c r="G81" s="52" t="str">
        <f>'Tipps eintragen'!A271</f>
        <v>Stuttgart</v>
      </c>
      <c r="H81" s="106" t="s">
        <v>69</v>
      </c>
      <c r="I81" s="4" t="str">
        <f>'Tipps eintragen'!C271</f>
        <v>Leverkusen</v>
      </c>
      <c r="J81" s="5" t="str">
        <f>IF(ISNUMBER('Tipps eintragen'!D271),'Tipps eintragen'!D271,"")</f>
        <v/>
      </c>
      <c r="K81" s="1" t="s">
        <v>2</v>
      </c>
      <c r="L81" s="6" t="str">
        <f>IF(ISNUMBER('Tipps eintragen'!F271),'Tipps eintragen'!F271,"")</f>
        <v/>
      </c>
      <c r="M81" s="52" t="str">
        <f>'Tipps eintragen'!A337</f>
        <v>Bremen</v>
      </c>
      <c r="N81" s="106" t="s">
        <v>69</v>
      </c>
      <c r="O81" s="4" t="str">
        <f>'Tipps eintragen'!C337</f>
        <v>Bayern</v>
      </c>
      <c r="P81" s="5" t="str">
        <f>IF(ISNUMBER('Tipps eintragen'!D337),'Tipps eintragen'!D337,"")</f>
        <v/>
      </c>
      <c r="Q81" s="1" t="s">
        <v>2</v>
      </c>
      <c r="R81" s="6" t="str">
        <f>IF(ISNUMBER('Tipps eintragen'!F337),'Tipps eintragen'!F337,"")</f>
        <v/>
      </c>
    </row>
    <row r="82" spans="1:20" ht="12.75" customHeight="1" x14ac:dyDescent="0.2">
      <c r="A82" s="52" t="str">
        <f>'Tipps eintragen'!A206</f>
        <v>Dortmund</v>
      </c>
      <c r="B82" s="106" t="s">
        <v>69</v>
      </c>
      <c r="C82" s="4" t="str">
        <f>'Tipps eintragen'!C206</f>
        <v>Hoffenheim</v>
      </c>
      <c r="D82" s="105" t="str">
        <f>IF(ISNUMBER('Tipps eintragen'!D206),'Tipps eintragen'!D206,"")</f>
        <v/>
      </c>
      <c r="E82" s="1" t="s">
        <v>2</v>
      </c>
      <c r="F82" s="105" t="str">
        <f>IF(ISNUMBER('Tipps eintragen'!F206),'Tipps eintragen'!F206,"")</f>
        <v/>
      </c>
      <c r="G82" s="52" t="str">
        <f>'Tipps eintragen'!A272</f>
        <v>Köln</v>
      </c>
      <c r="H82" s="106" t="s">
        <v>69</v>
      </c>
      <c r="I82" s="4" t="str">
        <f>'Tipps eintragen'!C272</f>
        <v>Union Berlin</v>
      </c>
      <c r="J82" s="5" t="str">
        <f>IF(ISNUMBER('Tipps eintragen'!D272),'Tipps eintragen'!D272,"")</f>
        <v/>
      </c>
      <c r="K82" s="1" t="s">
        <v>2</v>
      </c>
      <c r="L82" s="6" t="str">
        <f>IF(ISNUMBER('Tipps eintragen'!F272),'Tipps eintragen'!F272,"")</f>
        <v/>
      </c>
      <c r="M82" s="52" t="str">
        <f>'Tipps eintragen'!A338</f>
        <v>Stuttgart</v>
      </c>
      <c r="N82" s="106" t="s">
        <v>69</v>
      </c>
      <c r="O82" s="4" t="str">
        <f>'Tipps eintragen'!C338</f>
        <v>Freiburg</v>
      </c>
      <c r="P82" s="5" t="str">
        <f>IF(ISNUMBER('Tipps eintragen'!D338),'Tipps eintragen'!D338,"")</f>
        <v/>
      </c>
      <c r="Q82" s="1" t="s">
        <v>2</v>
      </c>
      <c r="R82" s="6" t="str">
        <f>IF(ISNUMBER('Tipps eintragen'!F338),'Tipps eintragen'!F338,"")</f>
        <v/>
      </c>
    </row>
    <row r="83" spans="1:20" ht="12.75" customHeight="1" x14ac:dyDescent="0.2">
      <c r="A83" s="52" t="str">
        <f>'Tipps eintragen'!A207</f>
        <v>Freiburg</v>
      </c>
      <c r="B83" s="106" t="s">
        <v>69</v>
      </c>
      <c r="C83" s="4" t="str">
        <f>'Tipps eintragen'!C207</f>
        <v>Paderborn</v>
      </c>
      <c r="D83" s="105" t="str">
        <f>IF(ISNUMBER('Tipps eintragen'!D207),'Tipps eintragen'!D207,"")</f>
        <v/>
      </c>
      <c r="E83" s="1" t="s">
        <v>2</v>
      </c>
      <c r="F83" s="105" t="str">
        <f>IF(ISNUMBER('Tipps eintragen'!F207),'Tipps eintragen'!F207,"")</f>
        <v/>
      </c>
      <c r="G83" s="52" t="str">
        <f>'Tipps eintragen'!A273</f>
        <v>Dortmund</v>
      </c>
      <c r="H83" s="106" t="s">
        <v>69</v>
      </c>
      <c r="I83" s="4" t="str">
        <f>'Tipps eintragen'!C273</f>
        <v>Bayern</v>
      </c>
      <c r="J83" s="5" t="str">
        <f>IF(ISNUMBER('Tipps eintragen'!D273),'Tipps eintragen'!D273,"")</f>
        <v/>
      </c>
      <c r="K83" s="1" t="s">
        <v>2</v>
      </c>
      <c r="L83" s="6" t="str">
        <f>IF(ISNUMBER('Tipps eintragen'!F273),'Tipps eintragen'!F273,"")</f>
        <v/>
      </c>
      <c r="M83" s="52" t="str">
        <f>'Tipps eintragen'!A339</f>
        <v>M'gladbach</v>
      </c>
      <c r="N83" s="106" t="s">
        <v>69</v>
      </c>
      <c r="O83" s="4" t="str">
        <f>'Tipps eintragen'!C339</f>
        <v>Schalke</v>
      </c>
      <c r="P83" s="5" t="str">
        <f>IF(ISNUMBER('Tipps eintragen'!D339),'Tipps eintragen'!D339,"")</f>
        <v/>
      </c>
      <c r="Q83" s="1" t="s">
        <v>2</v>
      </c>
      <c r="R83" s="6" t="str">
        <f>IF(ISNUMBER('Tipps eintragen'!F339),'Tipps eintragen'!F339,"")</f>
        <v/>
      </c>
    </row>
    <row r="84" spans="1:20" ht="12.75" customHeight="1" x14ac:dyDescent="0.2">
      <c r="A84" s="52" t="str">
        <f>'Tipps eintragen'!A208</f>
        <v>Mainz</v>
      </c>
      <c r="B84" s="106" t="s">
        <v>69</v>
      </c>
      <c r="C84" s="4" t="str">
        <f>'Tipps eintragen'!C208</f>
        <v>Hamburg</v>
      </c>
      <c r="D84" s="105" t="str">
        <f>IF(ISNUMBER('Tipps eintragen'!D208),'Tipps eintragen'!D208,"")</f>
        <v/>
      </c>
      <c r="E84" s="1" t="s">
        <v>2</v>
      </c>
      <c r="F84" s="105" t="str">
        <f>IF(ISNUMBER('Tipps eintragen'!F208),'Tipps eintragen'!F208,"")</f>
        <v/>
      </c>
      <c r="G84" s="52" t="str">
        <f>'Tipps eintragen'!A274</f>
        <v>Freiburg</v>
      </c>
      <c r="H84" s="106" t="s">
        <v>69</v>
      </c>
      <c r="I84" s="4" t="str">
        <f>'Tipps eintragen'!C274</f>
        <v>Augsburg</v>
      </c>
      <c r="J84" s="5" t="str">
        <f>IF(ISNUMBER('Tipps eintragen'!D274),'Tipps eintragen'!D274,"")</f>
        <v/>
      </c>
      <c r="K84" s="1" t="s">
        <v>2</v>
      </c>
      <c r="L84" s="6" t="str">
        <f>IF(ISNUMBER('Tipps eintragen'!F274),'Tipps eintragen'!F274,"")</f>
        <v/>
      </c>
      <c r="M84" s="52" t="str">
        <f>'Tipps eintragen'!A340</f>
        <v>Köln</v>
      </c>
      <c r="N84" s="106" t="s">
        <v>69</v>
      </c>
      <c r="O84" s="4" t="str">
        <f>'Tipps eintragen'!C340</f>
        <v>Mainz</v>
      </c>
      <c r="P84" s="5" t="str">
        <f>IF(ISNUMBER('Tipps eintragen'!D340),'Tipps eintragen'!D340,"")</f>
        <v/>
      </c>
      <c r="Q84" s="1" t="s">
        <v>2</v>
      </c>
      <c r="R84" s="6" t="str">
        <f>IF(ISNUMBER('Tipps eintragen'!F340),'Tipps eintragen'!F340,"")</f>
        <v/>
      </c>
    </row>
    <row r="85" spans="1:20" ht="12.75" customHeight="1" x14ac:dyDescent="0.2">
      <c r="A85" s="52" t="str">
        <f>'Tipps eintragen'!A209</f>
        <v>Union Berlin</v>
      </c>
      <c r="B85" s="106" t="s">
        <v>69</v>
      </c>
      <c r="C85" s="4" t="str">
        <f>'Tipps eintragen'!C209</f>
        <v>Leverkusen</v>
      </c>
      <c r="D85" s="105" t="str">
        <f>IF(ISNUMBER('Tipps eintragen'!D209),'Tipps eintragen'!D209,"")</f>
        <v/>
      </c>
      <c r="E85" s="1" t="s">
        <v>2</v>
      </c>
      <c r="F85" s="105" t="str">
        <f>IF(ISNUMBER('Tipps eintragen'!F209),'Tipps eintragen'!F209,"")</f>
        <v/>
      </c>
      <c r="G85" s="52" t="str">
        <f>'Tipps eintragen'!A275</f>
        <v>Mainz</v>
      </c>
      <c r="H85" s="106" t="s">
        <v>69</v>
      </c>
      <c r="I85" s="4" t="str">
        <f>'Tipps eintragen'!C275</f>
        <v>Elversberg</v>
      </c>
      <c r="J85" s="5" t="str">
        <f>IF(ISNUMBER('Tipps eintragen'!D275),'Tipps eintragen'!D275,"")</f>
        <v/>
      </c>
      <c r="K85" s="1" t="s">
        <v>2</v>
      </c>
      <c r="L85" s="6" t="str">
        <f>IF(ISNUMBER('Tipps eintragen'!F275),'Tipps eintragen'!F275,"")</f>
        <v/>
      </c>
      <c r="M85" s="52" t="str">
        <f>'Tipps eintragen'!A341</f>
        <v>Dortmund</v>
      </c>
      <c r="N85" s="106" t="s">
        <v>69</v>
      </c>
      <c r="O85" s="4" t="str">
        <f>'Tipps eintragen'!C341</f>
        <v>Leipzig</v>
      </c>
      <c r="P85" s="5" t="str">
        <f>IF(ISNUMBER('Tipps eintragen'!D341),'Tipps eintragen'!D341,"")</f>
        <v/>
      </c>
      <c r="Q85" s="1" t="s">
        <v>2</v>
      </c>
      <c r="R85" s="6" t="str">
        <f>IF(ISNUMBER('Tipps eintragen'!F341),'Tipps eintragen'!F341,"")</f>
        <v/>
      </c>
    </row>
    <row r="86" spans="1:20" ht="12.75" customHeight="1" x14ac:dyDescent="0.2">
      <c r="A86" s="52" t="str">
        <f>'Tipps eintragen'!A210</f>
        <v>Augsburg</v>
      </c>
      <c r="B86" s="106" t="s">
        <v>69</v>
      </c>
      <c r="C86" s="4" t="str">
        <f>'Tipps eintragen'!C210</f>
        <v>Frankfurt</v>
      </c>
      <c r="D86" s="105" t="str">
        <f>IF(ISNUMBER('Tipps eintragen'!D210),'Tipps eintragen'!D210,"")</f>
        <v/>
      </c>
      <c r="E86" s="1" t="s">
        <v>2</v>
      </c>
      <c r="F86" s="105" t="str">
        <f>IF(ISNUMBER('Tipps eintragen'!F210),'Tipps eintragen'!F210,"")</f>
        <v/>
      </c>
      <c r="G86" s="52" t="str">
        <f>'Tipps eintragen'!A276</f>
        <v>Paderborn</v>
      </c>
      <c r="H86" s="106" t="s">
        <v>69</v>
      </c>
      <c r="I86" s="4" t="str">
        <f>'Tipps eintragen'!C276</f>
        <v>M'gladbach</v>
      </c>
      <c r="J86" s="5" t="str">
        <f>IF(ISNUMBER('Tipps eintragen'!D276),'Tipps eintragen'!D276,"")</f>
        <v/>
      </c>
      <c r="K86" s="1" t="s">
        <v>2</v>
      </c>
      <c r="L86" s="6" t="str">
        <f>IF(ISNUMBER('Tipps eintragen'!F276),'Tipps eintragen'!F276,"")</f>
        <v/>
      </c>
      <c r="M86" s="52" t="str">
        <f>'Tipps eintragen'!A342</f>
        <v>Frankfurt</v>
      </c>
      <c r="N86" s="106" t="s">
        <v>69</v>
      </c>
      <c r="O86" s="4" t="str">
        <f>'Tipps eintragen'!C342</f>
        <v>Leverkusen</v>
      </c>
      <c r="P86" s="5" t="str">
        <f>IF(ISNUMBER('Tipps eintragen'!D342),'Tipps eintragen'!D342,"")</f>
        <v/>
      </c>
      <c r="Q86" s="1" t="s">
        <v>2</v>
      </c>
      <c r="R86" s="6" t="str">
        <f>IF(ISNUMBER('Tipps eintragen'!F342),'Tipps eintragen'!F342,"")</f>
        <v/>
      </c>
    </row>
    <row r="87" spans="1:20" ht="12.75" customHeight="1" x14ac:dyDescent="0.2">
      <c r="A87" s="52" t="str">
        <f>'Tipps eintragen'!A211</f>
        <v>Leipzig</v>
      </c>
      <c r="B87" s="106" t="s">
        <v>69</v>
      </c>
      <c r="C87" s="4" t="str">
        <f>'Tipps eintragen'!C211</f>
        <v>Bremen</v>
      </c>
      <c r="D87" s="105" t="str">
        <f>IF(ISNUMBER('Tipps eintragen'!D211),'Tipps eintragen'!D211,"")</f>
        <v/>
      </c>
      <c r="E87" s="1" t="s">
        <v>2</v>
      </c>
      <c r="F87" s="105" t="str">
        <f>IF(ISNUMBER('Tipps eintragen'!F211),'Tipps eintragen'!F211,"")</f>
        <v/>
      </c>
      <c r="G87" s="52" t="str">
        <f>'Tipps eintragen'!A277</f>
        <v>Hoffenheim</v>
      </c>
      <c r="H87" s="106" t="s">
        <v>69</v>
      </c>
      <c r="I87" s="4" t="str">
        <f>'Tipps eintragen'!C277</f>
        <v>Bremen</v>
      </c>
      <c r="J87" s="5" t="str">
        <f>IF(ISNUMBER('Tipps eintragen'!D277),'Tipps eintragen'!D277,"")</f>
        <v/>
      </c>
      <c r="K87" s="1" t="s">
        <v>2</v>
      </c>
      <c r="L87" s="6" t="str">
        <f>IF(ISNUMBER('Tipps eintragen'!F277),'Tipps eintragen'!F277,"")</f>
        <v/>
      </c>
      <c r="M87" s="52" t="str">
        <f>'Tipps eintragen'!A343</f>
        <v>Paderborn</v>
      </c>
      <c r="N87" s="106" t="s">
        <v>69</v>
      </c>
      <c r="O87" s="4" t="str">
        <f>'Tipps eintragen'!C343</f>
        <v>Augsburg</v>
      </c>
      <c r="P87" s="5" t="str">
        <f>IF(ISNUMBER('Tipps eintragen'!D343),'Tipps eintragen'!D343,"")</f>
        <v/>
      </c>
      <c r="Q87" s="1" t="s">
        <v>2</v>
      </c>
      <c r="R87" s="6" t="str">
        <f>IF(ISNUMBER('Tipps eintragen'!F343),'Tipps eintragen'!F343,"")</f>
        <v/>
      </c>
    </row>
    <row r="88" spans="1:20" ht="12.75" customHeight="1" x14ac:dyDescent="0.2">
      <c r="A88" s="52" t="str">
        <f>'Tipps eintragen'!A212</f>
        <v>Elversberg</v>
      </c>
      <c r="B88" s="106" t="s">
        <v>69</v>
      </c>
      <c r="C88" s="4" t="str">
        <f>'Tipps eintragen'!C212</f>
        <v>M'gladbach</v>
      </c>
      <c r="D88" s="105" t="str">
        <f>IF(ISNUMBER('Tipps eintragen'!D212),'Tipps eintragen'!D212,"")</f>
        <v/>
      </c>
      <c r="E88" s="1" t="s">
        <v>2</v>
      </c>
      <c r="F88" s="105" t="str">
        <f>IF(ISNUMBER('Tipps eintragen'!F212),'Tipps eintragen'!F212,"")</f>
        <v/>
      </c>
      <c r="G88" s="52" t="str">
        <f>'Tipps eintragen'!A278</f>
        <v>Leipzig</v>
      </c>
      <c r="H88" s="106" t="s">
        <v>69</v>
      </c>
      <c r="I88" s="4" t="str">
        <f>'Tipps eintragen'!C278</f>
        <v>Schalke</v>
      </c>
      <c r="J88" s="5" t="str">
        <f>IF(ISNUMBER('Tipps eintragen'!D278),'Tipps eintragen'!D278,"")</f>
        <v/>
      </c>
      <c r="K88" s="1" t="s">
        <v>2</v>
      </c>
      <c r="L88" s="6" t="str">
        <f>IF(ISNUMBER('Tipps eintragen'!F278),'Tipps eintragen'!F278,"")</f>
        <v/>
      </c>
      <c r="M88" s="52" t="str">
        <f>'Tipps eintragen'!A344</f>
        <v>Hoffenheim</v>
      </c>
      <c r="N88" s="106" t="s">
        <v>69</v>
      </c>
      <c r="O88" s="4" t="str">
        <f>'Tipps eintragen'!C344</f>
        <v>Union Berlin</v>
      </c>
      <c r="P88" s="5" t="str">
        <f>IF(ISNUMBER('Tipps eintragen'!D344),'Tipps eintragen'!D344,"")</f>
        <v/>
      </c>
      <c r="Q88" s="1" t="s">
        <v>2</v>
      </c>
      <c r="R88" s="6" t="str">
        <f>IF(ISNUMBER('Tipps eintragen'!F344),'Tipps eintragen'!F344,"")</f>
        <v/>
      </c>
    </row>
    <row r="89" spans="1:20" ht="12.75" customHeight="1" x14ac:dyDescent="0.2">
      <c r="B89" s="31"/>
      <c r="H89" s="31"/>
      <c r="N89" s="31"/>
    </row>
    <row r="90" spans="1:20" x14ac:dyDescent="0.2">
      <c r="A90" s="129" t="str">
        <f>'Tipps eintragen'!A214</f>
        <v>20. Spieltag 05.-07.02.2027</v>
      </c>
      <c r="B90" s="129"/>
      <c r="C90" s="129"/>
      <c r="D90" s="129"/>
      <c r="E90" s="129"/>
      <c r="F90" s="129"/>
      <c r="G90" s="129" t="str">
        <f>'Tipps eintragen'!A280</f>
        <v>26. Spieltag 12.-14.03.2027</v>
      </c>
      <c r="H90" s="129">
        <v>0</v>
      </c>
      <c r="I90" s="129"/>
      <c r="J90" s="129"/>
      <c r="K90" s="129"/>
      <c r="L90" s="129"/>
      <c r="M90" s="129" t="str">
        <f>'Tipps eintragen'!A346</f>
        <v>32. Spieltag 07.-09.05.2027</v>
      </c>
      <c r="N90" s="129">
        <v>0</v>
      </c>
      <c r="O90" s="129"/>
      <c r="P90" s="129"/>
      <c r="Q90" s="129"/>
      <c r="R90" s="129"/>
      <c r="T90" s="1"/>
    </row>
    <row r="91" spans="1:20" ht="12.75" customHeight="1" x14ac:dyDescent="0.2">
      <c r="A91" s="52" t="str">
        <f>'Tipps eintragen'!A215</f>
        <v>Hamburg</v>
      </c>
      <c r="B91" s="106" t="s">
        <v>69</v>
      </c>
      <c r="C91" s="4" t="str">
        <f>'Tipps eintragen'!C215</f>
        <v>Leipzig</v>
      </c>
      <c r="D91" s="105" t="str">
        <f>IF(ISNUMBER('Tipps eintragen'!D215),'Tipps eintragen'!D215,"")</f>
        <v/>
      </c>
      <c r="E91" s="1" t="s">
        <v>2</v>
      </c>
      <c r="F91" s="105" t="str">
        <f>IF(ISNUMBER('Tipps eintragen'!F215),'Tipps eintragen'!F215,"")</f>
        <v/>
      </c>
      <c r="G91" s="52" t="str">
        <f>'Tipps eintragen'!A281</f>
        <v>Bremen</v>
      </c>
      <c r="H91" s="106" t="s">
        <v>69</v>
      </c>
      <c r="I91" s="4" t="str">
        <f>'Tipps eintragen'!C281</f>
        <v>Stuttgart</v>
      </c>
      <c r="J91" s="5" t="str">
        <f>IF(ISNUMBER('Tipps eintragen'!D281),'Tipps eintragen'!D281,"")</f>
        <v/>
      </c>
      <c r="K91" s="1" t="s">
        <v>2</v>
      </c>
      <c r="L91" s="6" t="str">
        <f>IF(ISNUMBER('Tipps eintragen'!F281),'Tipps eintragen'!F281,"")</f>
        <v/>
      </c>
      <c r="M91" s="52" t="str">
        <f>'Tipps eintragen'!A347</f>
        <v>Bayern</v>
      </c>
      <c r="N91" s="106" t="s">
        <v>69</v>
      </c>
      <c r="O91" s="4" t="str">
        <f>'Tipps eintragen'!C347</f>
        <v>M'gladbach</v>
      </c>
      <c r="P91" s="5" t="str">
        <f>IF(ISNUMBER('Tipps eintragen'!D347),'Tipps eintragen'!D347,"")</f>
        <v/>
      </c>
      <c r="Q91" s="1" t="s">
        <v>2</v>
      </c>
      <c r="R91" s="6" t="str">
        <f>IF(ISNUMBER('Tipps eintragen'!F347),'Tipps eintragen'!F347,"")</f>
        <v/>
      </c>
    </row>
    <row r="92" spans="1:20" ht="12.75" customHeight="1" x14ac:dyDescent="0.2">
      <c r="A92" s="52" t="str">
        <f>'Tipps eintragen'!A216</f>
        <v>Bremen</v>
      </c>
      <c r="B92" s="106" t="s">
        <v>69</v>
      </c>
      <c r="C92" s="4" t="str">
        <f>'Tipps eintragen'!C216</f>
        <v>Köln</v>
      </c>
      <c r="D92" s="105" t="str">
        <f>IF(ISNUMBER('Tipps eintragen'!D216),'Tipps eintragen'!D216,"")</f>
        <v/>
      </c>
      <c r="E92" s="1" t="s">
        <v>2</v>
      </c>
      <c r="F92" s="105" t="str">
        <f>IF(ISNUMBER('Tipps eintragen'!F216),'Tipps eintragen'!F216,"")</f>
        <v/>
      </c>
      <c r="G92" s="52" t="str">
        <f>'Tipps eintragen'!A282</f>
        <v>Bayern</v>
      </c>
      <c r="H92" s="106" t="s">
        <v>69</v>
      </c>
      <c r="I92" s="4" t="str">
        <f>'Tipps eintragen'!C282</f>
        <v>Mainz</v>
      </c>
      <c r="J92" s="5" t="str">
        <f>IF(ISNUMBER('Tipps eintragen'!D282),'Tipps eintragen'!D282,"")</f>
        <v/>
      </c>
      <c r="K92" s="1" t="s">
        <v>2</v>
      </c>
      <c r="L92" s="6" t="str">
        <f>IF(ISNUMBER('Tipps eintragen'!F282),'Tipps eintragen'!F282,"")</f>
        <v/>
      </c>
      <c r="M92" s="52" t="str">
        <f>'Tipps eintragen'!A348</f>
        <v>Schalke</v>
      </c>
      <c r="N92" s="106" t="s">
        <v>69</v>
      </c>
      <c r="O92" s="4" t="str">
        <f>'Tipps eintragen'!C348</f>
        <v>Frankfurt</v>
      </c>
      <c r="P92" s="5" t="str">
        <f>IF(ISNUMBER('Tipps eintragen'!D348),'Tipps eintragen'!D348,"")</f>
        <v/>
      </c>
      <c r="Q92" s="1" t="s">
        <v>2</v>
      </c>
      <c r="R92" s="6" t="str">
        <f>IF(ISNUMBER('Tipps eintragen'!F348),'Tipps eintragen'!F348,"")</f>
        <v/>
      </c>
    </row>
    <row r="93" spans="1:20" ht="12.75" customHeight="1" x14ac:dyDescent="0.2">
      <c r="A93" s="52" t="str">
        <f>'Tipps eintragen'!A217</f>
        <v>Bayern</v>
      </c>
      <c r="B93" s="106" t="s">
        <v>69</v>
      </c>
      <c r="C93" s="4" t="str">
        <f>'Tipps eintragen'!C217</f>
        <v>Elversberg</v>
      </c>
      <c r="D93" s="105" t="str">
        <f>IF(ISNUMBER('Tipps eintragen'!D217),'Tipps eintragen'!D217,"")</f>
        <v/>
      </c>
      <c r="E93" s="1" t="s">
        <v>2</v>
      </c>
      <c r="F93" s="105" t="str">
        <f>IF(ISNUMBER('Tipps eintragen'!F217),'Tipps eintragen'!F217,"")</f>
        <v/>
      </c>
      <c r="G93" s="52" t="str">
        <f>'Tipps eintragen'!A283</f>
        <v>M'gladbach</v>
      </c>
      <c r="H93" s="106" t="s">
        <v>69</v>
      </c>
      <c r="I93" s="4" t="str">
        <f>'Tipps eintragen'!C283</f>
        <v>Hamburg</v>
      </c>
      <c r="J93" s="5" t="str">
        <f>IF(ISNUMBER('Tipps eintragen'!D283),'Tipps eintragen'!D283,"")</f>
        <v/>
      </c>
      <c r="K93" s="1" t="s">
        <v>2</v>
      </c>
      <c r="L93" s="6" t="str">
        <f>IF(ISNUMBER('Tipps eintragen'!F283),'Tipps eintragen'!F283,"")</f>
        <v/>
      </c>
      <c r="M93" s="52" t="str">
        <f>'Tipps eintragen'!A349</f>
        <v>Leverkusen</v>
      </c>
      <c r="N93" s="106" t="s">
        <v>69</v>
      </c>
      <c r="O93" s="4" t="str">
        <f>'Tipps eintragen'!C349</f>
        <v>Hamburg</v>
      </c>
      <c r="P93" s="5" t="str">
        <f>IF(ISNUMBER('Tipps eintragen'!D349),'Tipps eintragen'!D349,"")</f>
        <v/>
      </c>
      <c r="Q93" s="1" t="s">
        <v>2</v>
      </c>
      <c r="R93" s="6" t="str">
        <f>IF(ISNUMBER('Tipps eintragen'!F349),'Tipps eintragen'!F349,"")</f>
        <v/>
      </c>
    </row>
    <row r="94" spans="1:20" ht="12.75" customHeight="1" x14ac:dyDescent="0.2">
      <c r="A94" s="52" t="str">
        <f>'Tipps eintragen'!A218</f>
        <v>Stuttgart</v>
      </c>
      <c r="B94" s="106" t="s">
        <v>69</v>
      </c>
      <c r="C94" s="4" t="str">
        <f>'Tipps eintragen'!C218</f>
        <v>Hoffenheim</v>
      </c>
      <c r="D94" s="105" t="str">
        <f>IF(ISNUMBER('Tipps eintragen'!D218),'Tipps eintragen'!D218,"")</f>
        <v/>
      </c>
      <c r="E94" s="1" t="s">
        <v>2</v>
      </c>
      <c r="F94" s="105" t="str">
        <f>IF(ISNUMBER('Tipps eintragen'!F218),'Tipps eintragen'!F218,"")</f>
        <v/>
      </c>
      <c r="G94" s="52" t="str">
        <f>'Tipps eintragen'!A284</f>
        <v>Frankfurt</v>
      </c>
      <c r="H94" s="106" t="s">
        <v>69</v>
      </c>
      <c r="I94" s="4" t="str">
        <f>'Tipps eintragen'!C284</f>
        <v>Paderborn</v>
      </c>
      <c r="J94" s="5" t="str">
        <f>IF(ISNUMBER('Tipps eintragen'!D284),'Tipps eintragen'!D284,"")</f>
        <v/>
      </c>
      <c r="K94" s="1" t="s">
        <v>2</v>
      </c>
      <c r="L94" s="6" t="str">
        <f>IF(ISNUMBER('Tipps eintragen'!F284),'Tipps eintragen'!F284,"")</f>
        <v/>
      </c>
      <c r="M94" s="52" t="str">
        <f>'Tipps eintragen'!A350</f>
        <v>Freiburg</v>
      </c>
      <c r="N94" s="106" t="s">
        <v>69</v>
      </c>
      <c r="O94" s="4" t="str">
        <f>'Tipps eintragen'!C350</f>
        <v>Köln</v>
      </c>
      <c r="P94" s="5" t="str">
        <f>IF(ISNUMBER('Tipps eintragen'!D350),'Tipps eintragen'!D350,"")</f>
        <v/>
      </c>
      <c r="Q94" s="1" t="s">
        <v>2</v>
      </c>
      <c r="R94" s="6" t="str">
        <f>IF(ISNUMBER('Tipps eintragen'!F350),'Tipps eintragen'!F350,"")</f>
        <v/>
      </c>
    </row>
    <row r="95" spans="1:20" ht="12.75" customHeight="1" x14ac:dyDescent="0.2">
      <c r="A95" s="52" t="str">
        <f>'Tipps eintragen'!A219</f>
        <v>M'gladbach</v>
      </c>
      <c r="B95" s="106" t="s">
        <v>69</v>
      </c>
      <c r="C95" s="4" t="str">
        <f>'Tipps eintragen'!C219</f>
        <v>Freiburg</v>
      </c>
      <c r="D95" s="105" t="str">
        <f>IF(ISNUMBER('Tipps eintragen'!D219),'Tipps eintragen'!D219,"")</f>
        <v/>
      </c>
      <c r="E95" s="1" t="s">
        <v>2</v>
      </c>
      <c r="F95" s="105" t="str">
        <f>IF(ISNUMBER('Tipps eintragen'!F219),'Tipps eintragen'!F219,"")</f>
        <v/>
      </c>
      <c r="G95" s="52" t="str">
        <f>'Tipps eintragen'!A285</f>
        <v>Schalke</v>
      </c>
      <c r="H95" s="106" t="s">
        <v>69</v>
      </c>
      <c r="I95" s="4" t="str">
        <f>'Tipps eintragen'!C285</f>
        <v>Hoffenheim</v>
      </c>
      <c r="J95" s="5" t="str">
        <f>IF(ISNUMBER('Tipps eintragen'!D285),'Tipps eintragen'!D285,"")</f>
        <v/>
      </c>
      <c r="K95" s="1" t="s">
        <v>2</v>
      </c>
      <c r="L95" s="6" t="str">
        <f>IF(ISNUMBER('Tipps eintragen'!F285),'Tipps eintragen'!F285,"")</f>
        <v/>
      </c>
      <c r="M95" s="52" t="str">
        <f>'Tipps eintragen'!A351</f>
        <v>Mainz</v>
      </c>
      <c r="N95" s="106" t="s">
        <v>69</v>
      </c>
      <c r="O95" s="4" t="str">
        <f>'Tipps eintragen'!C351</f>
        <v>Dortmund</v>
      </c>
      <c r="P95" s="5" t="str">
        <f>IF(ISNUMBER('Tipps eintragen'!D351),'Tipps eintragen'!D351,"")</f>
        <v/>
      </c>
      <c r="Q95" s="1" t="s">
        <v>2</v>
      </c>
      <c r="R95" s="6" t="str">
        <f>IF(ISNUMBER('Tipps eintragen'!F351),'Tipps eintragen'!F351,"")</f>
        <v/>
      </c>
    </row>
    <row r="96" spans="1:20" ht="12.75" customHeight="1" x14ac:dyDescent="0.2">
      <c r="A96" s="52" t="str">
        <f>'Tipps eintragen'!A220</f>
        <v>Frankfurt</v>
      </c>
      <c r="B96" s="106" t="s">
        <v>69</v>
      </c>
      <c r="C96" s="4" t="str">
        <f>'Tipps eintragen'!C220</f>
        <v>Mainz</v>
      </c>
      <c r="D96" s="105" t="str">
        <f>IF(ISNUMBER('Tipps eintragen'!D220),'Tipps eintragen'!D220,"")</f>
        <v/>
      </c>
      <c r="E96" s="1" t="s">
        <v>2</v>
      </c>
      <c r="F96" s="105" t="str">
        <f>IF(ISNUMBER('Tipps eintragen'!F220),'Tipps eintragen'!F220,"")</f>
        <v/>
      </c>
      <c r="G96" s="52" t="str">
        <f>'Tipps eintragen'!A286</f>
        <v>Leverkusen</v>
      </c>
      <c r="H96" s="106" t="s">
        <v>69</v>
      </c>
      <c r="I96" s="4" t="str">
        <f>'Tipps eintragen'!C286</f>
        <v>Köln</v>
      </c>
      <c r="J96" s="5" t="str">
        <f>IF(ISNUMBER('Tipps eintragen'!D286),'Tipps eintragen'!D286,"")</f>
        <v/>
      </c>
      <c r="K96" s="1" t="s">
        <v>2</v>
      </c>
      <c r="L96" s="6" t="str">
        <f>IF(ISNUMBER('Tipps eintragen'!F286),'Tipps eintragen'!F286,"")</f>
        <v/>
      </c>
      <c r="M96" s="52" t="str">
        <f>'Tipps eintragen'!A352</f>
        <v>Union Berlin</v>
      </c>
      <c r="N96" s="106" t="s">
        <v>69</v>
      </c>
      <c r="O96" s="4" t="str">
        <f>'Tipps eintragen'!C352</f>
        <v>Bremen</v>
      </c>
      <c r="P96" s="5" t="str">
        <f>IF(ISNUMBER('Tipps eintragen'!D352),'Tipps eintragen'!D352,"")</f>
        <v/>
      </c>
      <c r="Q96" s="1" t="s">
        <v>2</v>
      </c>
      <c r="R96" s="6" t="str">
        <f>IF(ISNUMBER('Tipps eintragen'!F352),'Tipps eintragen'!F352,"")</f>
        <v/>
      </c>
    </row>
    <row r="97" spans="1:20" ht="12.75" customHeight="1" x14ac:dyDescent="0.2">
      <c r="A97" s="52" t="str">
        <f>'Tipps eintragen'!A221</f>
        <v>Schalke</v>
      </c>
      <c r="B97" s="106" t="s">
        <v>69</v>
      </c>
      <c r="C97" s="4" t="str">
        <f>'Tipps eintragen'!C221</f>
        <v>Union Berlin</v>
      </c>
      <c r="D97" s="105" t="str">
        <f>IF(ISNUMBER('Tipps eintragen'!D221),'Tipps eintragen'!D221,"")</f>
        <v/>
      </c>
      <c r="E97" s="1" t="s">
        <v>2</v>
      </c>
      <c r="F97" s="105" t="str">
        <f>IF(ISNUMBER('Tipps eintragen'!F221),'Tipps eintragen'!F221,"")</f>
        <v/>
      </c>
      <c r="G97" s="52" t="str">
        <f>'Tipps eintragen'!A287</f>
        <v>Union Berlin</v>
      </c>
      <c r="H97" s="106" t="s">
        <v>69</v>
      </c>
      <c r="I97" s="4" t="str">
        <f>'Tipps eintragen'!C287</f>
        <v>Freiburg</v>
      </c>
      <c r="J97" s="5" t="str">
        <f>IF(ISNUMBER('Tipps eintragen'!D287),'Tipps eintragen'!D287,"")</f>
        <v/>
      </c>
      <c r="K97" s="1" t="s">
        <v>2</v>
      </c>
      <c r="L97" s="6" t="str">
        <f>IF(ISNUMBER('Tipps eintragen'!F287),'Tipps eintragen'!F287,"")</f>
        <v/>
      </c>
      <c r="M97" s="52" t="str">
        <f>'Tipps eintragen'!A353</f>
        <v>Augsburg</v>
      </c>
      <c r="N97" s="106" t="s">
        <v>69</v>
      </c>
      <c r="O97" s="4" t="str">
        <f>'Tipps eintragen'!C353</f>
        <v>Stuttgart</v>
      </c>
      <c r="P97" s="5" t="str">
        <f>IF(ISNUMBER('Tipps eintragen'!D353),'Tipps eintragen'!D353,"")</f>
        <v/>
      </c>
      <c r="Q97" s="1" t="s">
        <v>2</v>
      </c>
      <c r="R97" s="6" t="str">
        <f>IF(ISNUMBER('Tipps eintragen'!F353),'Tipps eintragen'!F353,"")</f>
        <v/>
      </c>
    </row>
    <row r="98" spans="1:20" ht="12.75" customHeight="1" x14ac:dyDescent="0.2">
      <c r="A98" s="52" t="str">
        <f>'Tipps eintragen'!A222</f>
        <v>Leverkusen</v>
      </c>
      <c r="B98" s="106" t="s">
        <v>69</v>
      </c>
      <c r="C98" s="4" t="str">
        <f>'Tipps eintragen'!C222</f>
        <v>Augsburg</v>
      </c>
      <c r="D98" s="105" t="str">
        <f>IF(ISNUMBER('Tipps eintragen'!D222),'Tipps eintragen'!D222,"")</f>
        <v/>
      </c>
      <c r="E98" s="1" t="s">
        <v>2</v>
      </c>
      <c r="F98" s="105" t="str">
        <f>IF(ISNUMBER('Tipps eintragen'!F222),'Tipps eintragen'!F222,"")</f>
        <v/>
      </c>
      <c r="G98" s="52" t="str">
        <f>'Tipps eintragen'!A288</f>
        <v>Augsburg</v>
      </c>
      <c r="H98" s="106" t="s">
        <v>69</v>
      </c>
      <c r="I98" s="4" t="str">
        <f>'Tipps eintragen'!C288</f>
        <v>Leipzig</v>
      </c>
      <c r="J98" s="5" t="str">
        <f>IF(ISNUMBER('Tipps eintragen'!D288),'Tipps eintragen'!D288,"")</f>
        <v/>
      </c>
      <c r="K98" s="1" t="s">
        <v>2</v>
      </c>
      <c r="L98" s="6" t="str">
        <f>IF(ISNUMBER('Tipps eintragen'!F288),'Tipps eintragen'!F288,"")</f>
        <v/>
      </c>
      <c r="M98" s="52" t="str">
        <f>'Tipps eintragen'!A354</f>
        <v>Leipzig</v>
      </c>
      <c r="N98" s="106" t="s">
        <v>69</v>
      </c>
      <c r="O98" s="4" t="str">
        <f>'Tipps eintragen'!C354</f>
        <v>Paderborn</v>
      </c>
      <c r="P98" s="5" t="str">
        <f>IF(ISNUMBER('Tipps eintragen'!D354),'Tipps eintragen'!D354,"")</f>
        <v/>
      </c>
      <c r="Q98" s="1" t="s">
        <v>2</v>
      </c>
      <c r="R98" s="6" t="str">
        <f>IF(ISNUMBER('Tipps eintragen'!F354),'Tipps eintragen'!F354,"")</f>
        <v/>
      </c>
    </row>
    <row r="99" spans="1:20" ht="12.75" customHeight="1" x14ac:dyDescent="0.2">
      <c r="A99" s="52" t="str">
        <f>'Tipps eintragen'!A223</f>
        <v>Paderborn</v>
      </c>
      <c r="B99" s="106" t="s">
        <v>69</v>
      </c>
      <c r="C99" s="4" t="str">
        <f>'Tipps eintragen'!C223</f>
        <v>Dortmund</v>
      </c>
      <c r="D99" s="105" t="str">
        <f>IF(ISNUMBER('Tipps eintragen'!D223),'Tipps eintragen'!D223,"")</f>
        <v/>
      </c>
      <c r="E99" s="1" t="s">
        <v>2</v>
      </c>
      <c r="F99" s="105" t="str">
        <f>IF(ISNUMBER('Tipps eintragen'!F223),'Tipps eintragen'!F223,"")</f>
        <v/>
      </c>
      <c r="G99" s="52" t="str">
        <f>'Tipps eintragen'!A289</f>
        <v>Elversberg</v>
      </c>
      <c r="H99" s="106" t="s">
        <v>69</v>
      </c>
      <c r="I99" s="4" t="str">
        <f>'Tipps eintragen'!C289</f>
        <v>Dortmund</v>
      </c>
      <c r="J99" s="5" t="str">
        <f>IF(ISNUMBER('Tipps eintragen'!D289),'Tipps eintragen'!D289,"")</f>
        <v/>
      </c>
      <c r="K99" s="1" t="s">
        <v>2</v>
      </c>
      <c r="L99" s="6" t="str">
        <f>IF(ISNUMBER('Tipps eintragen'!F289),'Tipps eintragen'!F289,"")</f>
        <v/>
      </c>
      <c r="M99" s="52" t="str">
        <f>'Tipps eintragen'!A355</f>
        <v>Elversberg</v>
      </c>
      <c r="N99" s="106" t="s">
        <v>69</v>
      </c>
      <c r="O99" s="4" t="str">
        <f>'Tipps eintragen'!C355</f>
        <v>Hoffenheim</v>
      </c>
      <c r="P99" s="5" t="str">
        <f>IF(ISNUMBER('Tipps eintragen'!D355),'Tipps eintragen'!D355,"")</f>
        <v/>
      </c>
      <c r="Q99" s="1" t="s">
        <v>2</v>
      </c>
      <c r="R99" s="6" t="str">
        <f>IF(ISNUMBER('Tipps eintragen'!F355),'Tipps eintragen'!F355,"")</f>
        <v/>
      </c>
    </row>
    <row r="100" spans="1:20" ht="12.75" customHeight="1" x14ac:dyDescent="0.2">
      <c r="B100" s="31"/>
      <c r="H100" s="31"/>
      <c r="N100" s="31"/>
    </row>
    <row r="101" spans="1:20" x14ac:dyDescent="0.2">
      <c r="A101" s="129" t="str">
        <f>'Tipps eintragen'!A225</f>
        <v>21. Spieltag 12.-14.02.2027</v>
      </c>
      <c r="B101" s="129"/>
      <c r="C101" s="129"/>
      <c r="D101" s="129"/>
      <c r="E101" s="129"/>
      <c r="F101" s="129"/>
      <c r="G101" s="129" t="str">
        <f>'Tipps eintragen'!A291</f>
        <v>27. Spieltag 19.-21.03.2027</v>
      </c>
      <c r="H101" s="129">
        <v>0</v>
      </c>
      <c r="I101" s="129"/>
      <c r="J101" s="129"/>
      <c r="K101" s="129"/>
      <c r="L101" s="129"/>
      <c r="M101" s="129" t="str">
        <f>'Tipps eintragen'!A357</f>
        <v>33. Spieltag 14.-16.05.2027</v>
      </c>
      <c r="N101" s="129">
        <v>0</v>
      </c>
      <c r="O101" s="129"/>
      <c r="P101" s="129"/>
      <c r="Q101" s="129"/>
      <c r="R101" s="129"/>
    </row>
    <row r="102" spans="1:20" ht="12.75" customHeight="1" x14ac:dyDescent="0.2">
      <c r="A102" s="52" t="str">
        <f>'Tipps eintragen'!A226</f>
        <v>Köln</v>
      </c>
      <c r="B102" s="106" t="s">
        <v>69</v>
      </c>
      <c r="C102" s="4" t="str">
        <f>'Tipps eintragen'!C226</f>
        <v>Hamburg</v>
      </c>
      <c r="D102" s="105" t="str">
        <f>IF(ISNUMBER('Tipps eintragen'!D226),'Tipps eintragen'!D226,"")</f>
        <v/>
      </c>
      <c r="E102" s="1" t="s">
        <v>2</v>
      </c>
      <c r="F102" s="105" t="str">
        <f>IF(ISNUMBER('Tipps eintragen'!F226),'Tipps eintragen'!F226,"")</f>
        <v/>
      </c>
      <c r="G102" s="52" t="str">
        <f>'Tipps eintragen'!A292</f>
        <v>Hamburg</v>
      </c>
      <c r="H102" s="106" t="s">
        <v>69</v>
      </c>
      <c r="I102" s="4" t="str">
        <f>'Tipps eintragen'!C292</f>
        <v>Bremen</v>
      </c>
      <c r="J102" s="5" t="str">
        <f>IF(ISNUMBER('Tipps eintragen'!D292),'Tipps eintragen'!D292,"")</f>
        <v/>
      </c>
      <c r="K102" s="1" t="s">
        <v>2</v>
      </c>
      <c r="L102" s="6" t="str">
        <f>IF(ISNUMBER('Tipps eintragen'!F292),'Tipps eintragen'!F292,"")</f>
        <v/>
      </c>
      <c r="M102" s="52" t="str">
        <f>'Tipps eintragen'!A358</f>
        <v>Hamburg</v>
      </c>
      <c r="N102" s="106" t="s">
        <v>69</v>
      </c>
      <c r="O102" s="4" t="str">
        <f>'Tipps eintragen'!C358</f>
        <v>Freiburg</v>
      </c>
      <c r="P102" s="5" t="str">
        <f>IF(ISNUMBER('Tipps eintragen'!D358),'Tipps eintragen'!D358,"")</f>
        <v/>
      </c>
      <c r="Q102" s="1" t="s">
        <v>2</v>
      </c>
      <c r="R102" s="6" t="str">
        <f>IF(ISNUMBER('Tipps eintragen'!F358),'Tipps eintragen'!F358,"")</f>
        <v/>
      </c>
    </row>
    <row r="103" spans="1:20" ht="12.75" customHeight="1" x14ac:dyDescent="0.2">
      <c r="A103" s="52" t="str">
        <f>'Tipps eintragen'!A227</f>
        <v>Dortmund</v>
      </c>
      <c r="B103" s="106" t="s">
        <v>69</v>
      </c>
      <c r="C103" s="4" t="str">
        <f>'Tipps eintragen'!C227</f>
        <v>Stuttgart</v>
      </c>
      <c r="D103" s="105" t="str">
        <f>IF(ISNUMBER('Tipps eintragen'!D227),'Tipps eintragen'!D227,"")</f>
        <v/>
      </c>
      <c r="E103" s="1" t="s">
        <v>2</v>
      </c>
      <c r="F103" s="105" t="str">
        <f>IF(ISNUMBER('Tipps eintragen'!F227),'Tipps eintragen'!F227,"")</f>
        <v/>
      </c>
      <c r="G103" s="52" t="str">
        <f>'Tipps eintragen'!A293</f>
        <v>Stuttgart</v>
      </c>
      <c r="H103" s="106" t="s">
        <v>69</v>
      </c>
      <c r="I103" s="4" t="str">
        <f>'Tipps eintragen'!C293</f>
        <v>Schalke</v>
      </c>
      <c r="J103" s="5" t="str">
        <f>IF(ISNUMBER('Tipps eintragen'!D293),'Tipps eintragen'!D293,"")</f>
        <v/>
      </c>
      <c r="K103" s="1" t="s">
        <v>2</v>
      </c>
      <c r="L103" s="6" t="str">
        <f>IF(ISNUMBER('Tipps eintragen'!F293),'Tipps eintragen'!F293,"")</f>
        <v/>
      </c>
      <c r="M103" s="52" t="str">
        <f>'Tipps eintragen'!A359</f>
        <v>Bremen</v>
      </c>
      <c r="N103" s="106" t="s">
        <v>69</v>
      </c>
      <c r="O103" s="4" t="str">
        <f>'Tipps eintragen'!C359</f>
        <v>Schalke</v>
      </c>
      <c r="P103" s="5" t="str">
        <f>IF(ISNUMBER('Tipps eintragen'!D359),'Tipps eintragen'!D359,"")</f>
        <v/>
      </c>
      <c r="Q103" s="1" t="s">
        <v>2</v>
      </c>
      <c r="R103" s="6" t="str">
        <f>IF(ISNUMBER('Tipps eintragen'!F359),'Tipps eintragen'!F359,"")</f>
        <v/>
      </c>
    </row>
    <row r="104" spans="1:20" ht="12.75" customHeight="1" x14ac:dyDescent="0.2">
      <c r="A104" s="52" t="str">
        <f>'Tipps eintragen'!A228</f>
        <v>Freiburg</v>
      </c>
      <c r="B104" s="106" t="s">
        <v>69</v>
      </c>
      <c r="C104" s="4" t="str">
        <f>'Tipps eintragen'!C228</f>
        <v>Frankfurt</v>
      </c>
      <c r="D104" s="105" t="str">
        <f>IF(ISNUMBER('Tipps eintragen'!D228),'Tipps eintragen'!D228,"")</f>
        <v/>
      </c>
      <c r="E104" s="1" t="s">
        <v>2</v>
      </c>
      <c r="F104" s="105" t="str">
        <f>IF(ISNUMBER('Tipps eintragen'!F228),'Tipps eintragen'!F228,"")</f>
        <v/>
      </c>
      <c r="G104" s="52" t="str">
        <f>'Tipps eintragen'!A294</f>
        <v>Köln</v>
      </c>
      <c r="H104" s="106" t="s">
        <v>69</v>
      </c>
      <c r="I104" s="4" t="str">
        <f>'Tipps eintragen'!C294</f>
        <v>Bayern</v>
      </c>
      <c r="J104" s="5" t="str">
        <f>IF(ISNUMBER('Tipps eintragen'!D294),'Tipps eintragen'!D294,"")</f>
        <v/>
      </c>
      <c r="K104" s="1" t="s">
        <v>2</v>
      </c>
      <c r="L104" s="6" t="str">
        <f>IF(ISNUMBER('Tipps eintragen'!F294),'Tipps eintragen'!F294,"")</f>
        <v/>
      </c>
      <c r="M104" s="52" t="str">
        <f>'Tipps eintragen'!A360</f>
        <v>Stuttgart</v>
      </c>
      <c r="N104" s="106" t="s">
        <v>69</v>
      </c>
      <c r="O104" s="4" t="str">
        <f>'Tipps eintragen'!C360</f>
        <v>Leipzig</v>
      </c>
      <c r="P104" s="5" t="str">
        <f>IF(ISNUMBER('Tipps eintragen'!D360),'Tipps eintragen'!D360,"")</f>
        <v/>
      </c>
      <c r="Q104" s="1" t="s">
        <v>2</v>
      </c>
      <c r="R104" s="6" t="str">
        <f>IF(ISNUMBER('Tipps eintragen'!F360),'Tipps eintragen'!F360,"")</f>
        <v/>
      </c>
    </row>
    <row r="105" spans="1:20" ht="12.75" customHeight="1" x14ac:dyDescent="0.2">
      <c r="A105" s="52" t="str">
        <f>'Tipps eintragen'!A229</f>
        <v>Mainz</v>
      </c>
      <c r="B105" s="106" t="s">
        <v>69</v>
      </c>
      <c r="C105" s="4" t="str">
        <f>'Tipps eintragen'!C229</f>
        <v>M'gladbach</v>
      </c>
      <c r="D105" s="105" t="str">
        <f>IF(ISNUMBER('Tipps eintragen'!D229),'Tipps eintragen'!D229,"")</f>
        <v/>
      </c>
      <c r="E105" s="1" t="s">
        <v>2</v>
      </c>
      <c r="F105" s="105" t="str">
        <f>IF(ISNUMBER('Tipps eintragen'!F229),'Tipps eintragen'!F229,"")</f>
        <v/>
      </c>
      <c r="G105" s="52" t="str">
        <f>'Tipps eintragen'!A295</f>
        <v>Dortmund</v>
      </c>
      <c r="H105" s="106" t="s">
        <v>69</v>
      </c>
      <c r="I105" s="4" t="str">
        <f>'Tipps eintragen'!C295</f>
        <v>M'gladbach</v>
      </c>
      <c r="J105" s="5" t="str">
        <f>IF(ISNUMBER('Tipps eintragen'!D295),'Tipps eintragen'!D295,"")</f>
        <v/>
      </c>
      <c r="K105" s="1" t="s">
        <v>2</v>
      </c>
      <c r="L105" s="6" t="str">
        <f>IF(ISNUMBER('Tipps eintragen'!F295),'Tipps eintragen'!F295,"")</f>
        <v/>
      </c>
      <c r="M105" s="52" t="str">
        <f>'Tipps eintragen'!A361</f>
        <v>M'gladbach</v>
      </c>
      <c r="N105" s="106" t="s">
        <v>69</v>
      </c>
      <c r="O105" s="4" t="str">
        <f>'Tipps eintragen'!C361</f>
        <v>Augsburg</v>
      </c>
      <c r="P105" s="5" t="str">
        <f>IF(ISNUMBER('Tipps eintragen'!D361),'Tipps eintragen'!D361,"")</f>
        <v/>
      </c>
      <c r="Q105" s="1" t="s">
        <v>2</v>
      </c>
      <c r="R105" s="6" t="str">
        <f>IF(ISNUMBER('Tipps eintragen'!F361),'Tipps eintragen'!F361,"")</f>
        <v/>
      </c>
    </row>
    <row r="106" spans="1:20" ht="12.75" customHeight="1" x14ac:dyDescent="0.2">
      <c r="A106" s="52" t="str">
        <f>'Tipps eintragen'!A230</f>
        <v>Union Berlin</v>
      </c>
      <c r="B106" s="106" t="s">
        <v>69</v>
      </c>
      <c r="C106" s="4" t="str">
        <f>'Tipps eintragen'!C230</f>
        <v>Bayern</v>
      </c>
      <c r="D106" s="105" t="str">
        <f>IF(ISNUMBER('Tipps eintragen'!D230),'Tipps eintragen'!D230,"")</f>
        <v/>
      </c>
      <c r="E106" s="1" t="s">
        <v>2</v>
      </c>
      <c r="F106" s="105" t="str">
        <f>IF(ISNUMBER('Tipps eintragen'!F230),'Tipps eintragen'!F230,"")</f>
        <v/>
      </c>
      <c r="G106" s="52" t="str">
        <f>'Tipps eintragen'!A296</f>
        <v>Freiburg</v>
      </c>
      <c r="H106" s="106" t="s">
        <v>69</v>
      </c>
      <c r="I106" s="4" t="str">
        <f>'Tipps eintragen'!C296</f>
        <v>Elversberg</v>
      </c>
      <c r="J106" s="5" t="str">
        <f>IF(ISNUMBER('Tipps eintragen'!D296),'Tipps eintragen'!D296,"")</f>
        <v/>
      </c>
      <c r="K106" s="1" t="s">
        <v>2</v>
      </c>
      <c r="L106" s="6" t="str">
        <f>IF(ISNUMBER('Tipps eintragen'!F296),'Tipps eintragen'!F296,"")</f>
        <v/>
      </c>
      <c r="M106" s="52" t="str">
        <f>'Tipps eintragen'!A362</f>
        <v>Dortmund</v>
      </c>
      <c r="N106" s="106" t="s">
        <v>69</v>
      </c>
      <c r="O106" s="4" t="str">
        <f>'Tipps eintragen'!C362</f>
        <v>Köln</v>
      </c>
      <c r="P106" s="5" t="str">
        <f>IF(ISNUMBER('Tipps eintragen'!D362),'Tipps eintragen'!D362,"")</f>
        <v/>
      </c>
      <c r="Q106" s="1" t="s">
        <v>2</v>
      </c>
      <c r="R106" s="6" t="str">
        <f>IF(ISNUMBER('Tipps eintragen'!F362),'Tipps eintragen'!F362,"")</f>
        <v/>
      </c>
    </row>
    <row r="107" spans="1:20" ht="12.75" customHeight="1" x14ac:dyDescent="0.2">
      <c r="A107" s="52" t="str">
        <f>'Tipps eintragen'!A231</f>
        <v>Augsburg</v>
      </c>
      <c r="B107" s="106" t="s">
        <v>69</v>
      </c>
      <c r="C107" s="4" t="str">
        <f>'Tipps eintragen'!C231</f>
        <v>Bremen</v>
      </c>
      <c r="D107" s="105" t="str">
        <f>IF(ISNUMBER('Tipps eintragen'!D231),'Tipps eintragen'!D231,"")</f>
        <v/>
      </c>
      <c r="E107" s="1" t="s">
        <v>2</v>
      </c>
      <c r="F107" s="105" t="str">
        <f>IF(ISNUMBER('Tipps eintragen'!F231),'Tipps eintragen'!F231,"")</f>
        <v/>
      </c>
      <c r="G107" s="52" t="str">
        <f>'Tipps eintragen'!A297</f>
        <v>Mainz</v>
      </c>
      <c r="H107" s="106" t="s">
        <v>69</v>
      </c>
      <c r="I107" s="4" t="str">
        <f>'Tipps eintragen'!C297</f>
        <v>Augsburg</v>
      </c>
      <c r="J107" s="5" t="str">
        <f>IF(ISNUMBER('Tipps eintragen'!D297),'Tipps eintragen'!D297,"")</f>
        <v/>
      </c>
      <c r="K107" s="1" t="s">
        <v>2</v>
      </c>
      <c r="L107" s="6" t="str">
        <f>IF(ISNUMBER('Tipps eintragen'!F297),'Tipps eintragen'!F297,"")</f>
        <v/>
      </c>
      <c r="M107" s="52" t="str">
        <f>'Tipps eintragen'!A363</f>
        <v>Frankfurt</v>
      </c>
      <c r="N107" s="106" t="s">
        <v>69</v>
      </c>
      <c r="O107" s="4" t="str">
        <f>'Tipps eintragen'!C363</f>
        <v>Elversberg</v>
      </c>
      <c r="P107" s="5" t="str">
        <f>IF(ISNUMBER('Tipps eintragen'!D363),'Tipps eintragen'!D363,"")</f>
        <v/>
      </c>
      <c r="Q107" s="1" t="s">
        <v>2</v>
      </c>
      <c r="R107" s="6" t="str">
        <f>IF(ISNUMBER('Tipps eintragen'!F363),'Tipps eintragen'!F363,"")</f>
        <v/>
      </c>
    </row>
    <row r="108" spans="1:20" ht="12.75" customHeight="1" x14ac:dyDescent="0.2">
      <c r="A108" s="52" t="str">
        <f>'Tipps eintragen'!A232</f>
        <v>Hoffenheim</v>
      </c>
      <c r="B108" s="106" t="s">
        <v>69</v>
      </c>
      <c r="C108" s="4" t="str">
        <f>'Tipps eintragen'!C232</f>
        <v>Paderborn</v>
      </c>
      <c r="D108" s="105" t="str">
        <f>IF(ISNUMBER('Tipps eintragen'!D232),'Tipps eintragen'!D232,"")</f>
        <v/>
      </c>
      <c r="E108" s="1" t="s">
        <v>2</v>
      </c>
      <c r="F108" s="105" t="str">
        <f>IF(ISNUMBER('Tipps eintragen'!F232),'Tipps eintragen'!F232,"")</f>
        <v/>
      </c>
      <c r="G108" s="52" t="str">
        <f>'Tipps eintragen'!A298</f>
        <v>Paderborn</v>
      </c>
      <c r="H108" s="106" t="s">
        <v>69</v>
      </c>
      <c r="I108" s="4" t="str">
        <f>'Tipps eintragen'!C298</f>
        <v>Leverkusen</v>
      </c>
      <c r="J108" s="5" t="str">
        <f>IF(ISNUMBER('Tipps eintragen'!D298),'Tipps eintragen'!D298,"")</f>
        <v/>
      </c>
      <c r="K108" s="1" t="s">
        <v>2</v>
      </c>
      <c r="L108" s="6" t="str">
        <f>IF(ISNUMBER('Tipps eintragen'!F298),'Tipps eintragen'!F298,"")</f>
        <v/>
      </c>
      <c r="M108" s="52" t="str">
        <f>'Tipps eintragen'!A364</f>
        <v>Leverkusen</v>
      </c>
      <c r="N108" s="106" t="s">
        <v>69</v>
      </c>
      <c r="O108" s="4" t="str">
        <f>'Tipps eintragen'!C364</f>
        <v>Bayern</v>
      </c>
      <c r="P108" s="5" t="str">
        <f>IF(ISNUMBER('Tipps eintragen'!D364),'Tipps eintragen'!D364,"")</f>
        <v/>
      </c>
      <c r="Q108" s="1" t="s">
        <v>2</v>
      </c>
      <c r="R108" s="6" t="str">
        <f>IF(ISNUMBER('Tipps eintragen'!F364),'Tipps eintragen'!F364,"")</f>
        <v/>
      </c>
    </row>
    <row r="109" spans="1:20" ht="12.75" customHeight="1" x14ac:dyDescent="0.2">
      <c r="A109" s="52" t="str">
        <f>'Tipps eintragen'!A233</f>
        <v>Leipzig</v>
      </c>
      <c r="B109" s="106" t="s">
        <v>69</v>
      </c>
      <c r="C109" s="4" t="str">
        <f>'Tipps eintragen'!C233</f>
        <v>Leverkusen</v>
      </c>
      <c r="D109" s="105" t="str">
        <f>IF(ISNUMBER('Tipps eintragen'!D233),'Tipps eintragen'!D233,"")</f>
        <v/>
      </c>
      <c r="E109" s="1" t="s">
        <v>2</v>
      </c>
      <c r="F109" s="105" t="str">
        <f>IF(ISNUMBER('Tipps eintragen'!F233),'Tipps eintragen'!F233,"")</f>
        <v/>
      </c>
      <c r="G109" s="52" t="str">
        <f>'Tipps eintragen'!A299</f>
        <v>Hoffenheim</v>
      </c>
      <c r="H109" s="106" t="s">
        <v>69</v>
      </c>
      <c r="I109" s="4" t="str">
        <f>'Tipps eintragen'!C299</f>
        <v>Frankfurt</v>
      </c>
      <c r="J109" s="5" t="str">
        <f>IF(ISNUMBER('Tipps eintragen'!D299),'Tipps eintragen'!D299,"")</f>
        <v/>
      </c>
      <c r="K109" s="1" t="s">
        <v>2</v>
      </c>
      <c r="L109" s="6" t="str">
        <f>IF(ISNUMBER('Tipps eintragen'!F299),'Tipps eintragen'!F299,"")</f>
        <v/>
      </c>
      <c r="M109" s="52" t="str">
        <f>'Tipps eintragen'!A365</f>
        <v>Paderborn</v>
      </c>
      <c r="N109" s="106" t="s">
        <v>69</v>
      </c>
      <c r="O109" s="4" t="str">
        <f>'Tipps eintragen'!C365</f>
        <v>Union Berlin</v>
      </c>
      <c r="P109" s="5" t="str">
        <f>IF(ISNUMBER('Tipps eintragen'!D365),'Tipps eintragen'!D365,"")</f>
        <v/>
      </c>
      <c r="Q109" s="1" t="s">
        <v>2</v>
      </c>
      <c r="R109" s="6" t="str">
        <f>IF(ISNUMBER('Tipps eintragen'!F365),'Tipps eintragen'!F365,"")</f>
        <v/>
      </c>
    </row>
    <row r="110" spans="1:20" ht="12.75" customHeight="1" x14ac:dyDescent="0.2">
      <c r="A110" s="52" t="str">
        <f>'Tipps eintragen'!A234</f>
        <v>Elversberg</v>
      </c>
      <c r="B110" s="106" t="s">
        <v>69</v>
      </c>
      <c r="C110" s="4" t="str">
        <f>'Tipps eintragen'!C234</f>
        <v>Schalke</v>
      </c>
      <c r="D110" s="105" t="str">
        <f>IF(ISNUMBER('Tipps eintragen'!D234),'Tipps eintragen'!D234,"")</f>
        <v/>
      </c>
      <c r="E110" s="1" t="s">
        <v>2</v>
      </c>
      <c r="F110" s="105" t="str">
        <f>IF(ISNUMBER('Tipps eintragen'!F234),'Tipps eintragen'!F234,"")</f>
        <v/>
      </c>
      <c r="G110" s="52" t="str">
        <f>'Tipps eintragen'!A300</f>
        <v>Leipzig</v>
      </c>
      <c r="H110" s="106" t="s">
        <v>69</v>
      </c>
      <c r="I110" s="4" t="str">
        <f>'Tipps eintragen'!C300</f>
        <v>Union Berlin</v>
      </c>
      <c r="J110" s="5" t="str">
        <f>IF(ISNUMBER('Tipps eintragen'!D300),'Tipps eintragen'!D300,"")</f>
        <v/>
      </c>
      <c r="K110" s="1" t="s">
        <v>2</v>
      </c>
      <c r="L110" s="6" t="str">
        <f>IF(ISNUMBER('Tipps eintragen'!F300),'Tipps eintragen'!F300,"")</f>
        <v/>
      </c>
      <c r="M110" s="52" t="str">
        <f>'Tipps eintragen'!A366</f>
        <v>Hoffenheim</v>
      </c>
      <c r="N110" s="106" t="s">
        <v>69</v>
      </c>
      <c r="O110" s="4" t="str">
        <f>'Tipps eintragen'!C366</f>
        <v>Mainz</v>
      </c>
      <c r="P110" s="5" t="str">
        <f>IF(ISNUMBER('Tipps eintragen'!D366),'Tipps eintragen'!D366,"")</f>
        <v/>
      </c>
      <c r="Q110" s="1" t="s">
        <v>2</v>
      </c>
      <c r="R110" s="6" t="str">
        <f>IF(ISNUMBER('Tipps eintragen'!F366),'Tipps eintragen'!F366,"")</f>
        <v/>
      </c>
    </row>
    <row r="111" spans="1:20" ht="12.75" customHeight="1" x14ac:dyDescent="0.2">
      <c r="B111" s="31"/>
      <c r="H111" s="31"/>
      <c r="N111" s="31"/>
    </row>
    <row r="112" spans="1:20" x14ac:dyDescent="0.2">
      <c r="A112" s="129" t="str">
        <f>'Tipps eintragen'!A236</f>
        <v>22. Spieltag 19.-21.02.2027</v>
      </c>
      <c r="B112" s="129"/>
      <c r="C112" s="129"/>
      <c r="D112" s="129"/>
      <c r="E112" s="129"/>
      <c r="F112" s="129"/>
      <c r="G112" s="129" t="str">
        <f>'Tipps eintragen'!A302</f>
        <v>28. Spieltag 02.-04.04.2027</v>
      </c>
      <c r="H112" s="129">
        <v>0</v>
      </c>
      <c r="I112" s="129"/>
      <c r="J112" s="129"/>
      <c r="K112" s="129"/>
      <c r="L112" s="129"/>
      <c r="M112" s="129" t="str">
        <f>'Tipps eintragen'!A368</f>
        <v>34. Spieltag 22.05.2027</v>
      </c>
      <c r="N112" s="129">
        <v>0</v>
      </c>
      <c r="O112" s="129"/>
      <c r="P112" s="129"/>
      <c r="Q112" s="129"/>
      <c r="R112" s="129"/>
      <c r="T112" s="1"/>
    </row>
    <row r="113" spans="1:18" ht="12.75" customHeight="1" x14ac:dyDescent="0.2">
      <c r="A113" s="52" t="str">
        <f>'Tipps eintragen'!A237</f>
        <v>Hamburg</v>
      </c>
      <c r="B113" s="106" t="s">
        <v>69</v>
      </c>
      <c r="C113" s="4" t="str">
        <f>'Tipps eintragen'!C237</f>
        <v>Hoffenheim</v>
      </c>
      <c r="D113" s="105" t="str">
        <f>IF(ISNUMBER('Tipps eintragen'!D237),'Tipps eintragen'!D237,"")</f>
        <v/>
      </c>
      <c r="E113" s="1" t="s">
        <v>2</v>
      </c>
      <c r="F113" s="105" t="str">
        <f>IF(ISNUMBER('Tipps eintragen'!F237),'Tipps eintragen'!F237,"")</f>
        <v/>
      </c>
      <c r="G113" s="52" t="str">
        <f>'Tipps eintragen'!A303</f>
        <v>Bayern</v>
      </c>
      <c r="H113" s="106" t="s">
        <v>69</v>
      </c>
      <c r="I113" s="4" t="str">
        <f>'Tipps eintragen'!C303</f>
        <v>Hamburg</v>
      </c>
      <c r="J113" s="5" t="str">
        <f>IF(ISNUMBER('Tipps eintragen'!D303),'Tipps eintragen'!D303,"")</f>
        <v/>
      </c>
      <c r="K113" s="1" t="s">
        <v>2</v>
      </c>
      <c r="L113" s="6" t="str">
        <f>IF(ISNUMBER('Tipps eintragen'!F303),'Tipps eintragen'!F303,"")</f>
        <v/>
      </c>
      <c r="M113" s="52" t="str">
        <f>'Tipps eintragen'!A369</f>
        <v>Bayern</v>
      </c>
      <c r="N113" s="106" t="s">
        <v>69</v>
      </c>
      <c r="O113" s="4" t="str">
        <f>'Tipps eintragen'!C369</f>
        <v>Frankfurt</v>
      </c>
      <c r="P113" s="5" t="str">
        <f>IF(ISNUMBER('Tipps eintragen'!D369),'Tipps eintragen'!D369,"")</f>
        <v/>
      </c>
      <c r="Q113" s="1" t="s">
        <v>2</v>
      </c>
      <c r="R113" s="6" t="str">
        <f>IF(ISNUMBER('Tipps eintragen'!F369),'Tipps eintragen'!F369,"")</f>
        <v/>
      </c>
    </row>
    <row r="114" spans="1:18" ht="12.75" customHeight="1" x14ac:dyDescent="0.2">
      <c r="A114" s="52" t="str">
        <f>'Tipps eintragen'!A238</f>
        <v>Bremen</v>
      </c>
      <c r="B114" s="106" t="s">
        <v>69</v>
      </c>
      <c r="C114" s="4" t="str">
        <f>'Tipps eintragen'!C238</f>
        <v>Dortmund</v>
      </c>
      <c r="D114" s="105" t="str">
        <f>IF(ISNUMBER('Tipps eintragen'!D238),'Tipps eintragen'!D238,"")</f>
        <v/>
      </c>
      <c r="E114" s="1" t="s">
        <v>2</v>
      </c>
      <c r="F114" s="105" t="str">
        <f>IF(ISNUMBER('Tipps eintragen'!F238),'Tipps eintragen'!F238,"")</f>
        <v/>
      </c>
      <c r="G114" s="52" t="str">
        <f>'Tipps eintragen'!A304</f>
        <v>M'gladbach</v>
      </c>
      <c r="H114" s="106" t="s">
        <v>69</v>
      </c>
      <c r="I114" s="4" t="str">
        <f>'Tipps eintragen'!C304</f>
        <v>Bremen</v>
      </c>
      <c r="J114" s="5" t="str">
        <f>IF(ISNUMBER('Tipps eintragen'!D304),'Tipps eintragen'!D304,"")</f>
        <v/>
      </c>
      <c r="K114" s="1" t="s">
        <v>2</v>
      </c>
      <c r="L114" s="6" t="str">
        <f>IF(ISNUMBER('Tipps eintragen'!F304),'Tipps eintragen'!F304,"")</f>
        <v/>
      </c>
      <c r="M114" s="52" t="str">
        <f>'Tipps eintragen'!A370</f>
        <v>Köln</v>
      </c>
      <c r="N114" s="106" t="s">
        <v>69</v>
      </c>
      <c r="O114" s="4" t="str">
        <f>'Tipps eintragen'!C370</f>
        <v>Paderborn</v>
      </c>
      <c r="P114" s="5" t="str">
        <f>IF(ISNUMBER('Tipps eintragen'!D370),'Tipps eintragen'!D370,"")</f>
        <v/>
      </c>
      <c r="Q114" s="1" t="s">
        <v>2</v>
      </c>
      <c r="R114" s="6" t="str">
        <f>IF(ISNUMBER('Tipps eintragen'!F370),'Tipps eintragen'!F370,"")</f>
        <v/>
      </c>
    </row>
    <row r="115" spans="1:18" ht="12.75" customHeight="1" x14ac:dyDescent="0.2">
      <c r="A115" s="52" t="str">
        <f>'Tipps eintragen'!A239</f>
        <v>Bayern</v>
      </c>
      <c r="B115" s="106" t="s">
        <v>69</v>
      </c>
      <c r="C115" s="4" t="str">
        <f>'Tipps eintragen'!C239</f>
        <v>Augsburg</v>
      </c>
      <c r="D115" s="105" t="str">
        <f>IF(ISNUMBER('Tipps eintragen'!D239),'Tipps eintragen'!D239,"")</f>
        <v/>
      </c>
      <c r="E115" s="1" t="s">
        <v>2</v>
      </c>
      <c r="F115" s="105" t="str">
        <f>IF(ISNUMBER('Tipps eintragen'!F239),'Tipps eintragen'!F239,"")</f>
        <v/>
      </c>
      <c r="G115" s="52" t="str">
        <f>'Tipps eintragen'!A305</f>
        <v>Frankfurt</v>
      </c>
      <c r="H115" s="106" t="s">
        <v>69</v>
      </c>
      <c r="I115" s="4" t="str">
        <f>'Tipps eintragen'!C305</f>
        <v>Stuttgart</v>
      </c>
      <c r="J115" s="5" t="str">
        <f>IF(ISNUMBER('Tipps eintragen'!D305),'Tipps eintragen'!D305,"")</f>
        <v/>
      </c>
      <c r="K115" s="1" t="s">
        <v>2</v>
      </c>
      <c r="L115" s="6" t="str">
        <f>IF(ISNUMBER('Tipps eintragen'!F305),'Tipps eintragen'!F305,"")</f>
        <v/>
      </c>
      <c r="M115" s="52" t="str">
        <f>'Tipps eintragen'!A371</f>
        <v>Schalke</v>
      </c>
      <c r="N115" s="106" t="s">
        <v>69</v>
      </c>
      <c r="O115" s="4" t="str">
        <f>'Tipps eintragen'!C371</f>
        <v>Leverkusen</v>
      </c>
      <c r="P115" s="5" t="str">
        <f>IF(ISNUMBER('Tipps eintragen'!D371),'Tipps eintragen'!D371,"")</f>
        <v/>
      </c>
      <c r="Q115" s="1" t="s">
        <v>2</v>
      </c>
      <c r="R115" s="6" t="str">
        <f>IF(ISNUMBER('Tipps eintragen'!F371),'Tipps eintragen'!F371,"")</f>
        <v/>
      </c>
    </row>
    <row r="116" spans="1:18" ht="12.75" customHeight="1" x14ac:dyDescent="0.2">
      <c r="A116" s="52" t="str">
        <f>'Tipps eintragen'!A240</f>
        <v>Stuttgart</v>
      </c>
      <c r="B116" s="106" t="s">
        <v>69</v>
      </c>
      <c r="C116" s="4" t="str">
        <f>'Tipps eintragen'!C240</f>
        <v>Paderborn</v>
      </c>
      <c r="D116" s="105" t="str">
        <f>IF(ISNUMBER('Tipps eintragen'!D240),'Tipps eintragen'!D240,"")</f>
        <v/>
      </c>
      <c r="E116" s="1" t="s">
        <v>2</v>
      </c>
      <c r="F116" s="105" t="str">
        <f>IF(ISNUMBER('Tipps eintragen'!F240),'Tipps eintragen'!F240,"")</f>
        <v/>
      </c>
      <c r="G116" s="52" t="str">
        <f>'Tipps eintragen'!A306</f>
        <v>Schalke</v>
      </c>
      <c r="H116" s="106" t="s">
        <v>69</v>
      </c>
      <c r="I116" s="4" t="str">
        <f>'Tipps eintragen'!C306</f>
        <v>Paderborn</v>
      </c>
      <c r="J116" s="5" t="str">
        <f>IF(ISNUMBER('Tipps eintragen'!D306),'Tipps eintragen'!D306,"")</f>
        <v/>
      </c>
      <c r="K116" s="1" t="s">
        <v>2</v>
      </c>
      <c r="L116" s="6" t="str">
        <f>IF(ISNUMBER('Tipps eintragen'!F306),'Tipps eintragen'!F306,"")</f>
        <v/>
      </c>
      <c r="M116" s="52" t="str">
        <f>'Tipps eintragen'!A372</f>
        <v>Freiburg</v>
      </c>
      <c r="N116" s="106" t="s">
        <v>69</v>
      </c>
      <c r="O116" s="4" t="str">
        <f>'Tipps eintragen'!C372</f>
        <v>Dortmund</v>
      </c>
      <c r="P116" s="5" t="str">
        <f>IF(ISNUMBER('Tipps eintragen'!D372),'Tipps eintragen'!D372,"")</f>
        <v/>
      </c>
      <c r="Q116" s="1" t="s">
        <v>2</v>
      </c>
      <c r="R116" s="6" t="str">
        <f>IF(ISNUMBER('Tipps eintragen'!F372),'Tipps eintragen'!F372,"")</f>
        <v/>
      </c>
    </row>
    <row r="117" spans="1:18" ht="12.75" customHeight="1" x14ac:dyDescent="0.2">
      <c r="A117" s="52" t="str">
        <f>'Tipps eintragen'!A241</f>
        <v>M'gladbach</v>
      </c>
      <c r="B117" s="106" t="s">
        <v>69</v>
      </c>
      <c r="C117" s="4" t="str">
        <f>'Tipps eintragen'!C241</f>
        <v>Köln</v>
      </c>
      <c r="D117" s="105" t="str">
        <f>IF(ISNUMBER('Tipps eintragen'!D241),'Tipps eintragen'!D241,"")</f>
        <v/>
      </c>
      <c r="E117" s="1" t="s">
        <v>2</v>
      </c>
      <c r="F117" s="105" t="str">
        <f>IF(ISNUMBER('Tipps eintragen'!F241),'Tipps eintragen'!F241,"")</f>
        <v/>
      </c>
      <c r="G117" s="52" t="str">
        <f>'Tipps eintragen'!A307</f>
        <v>Leverkusen</v>
      </c>
      <c r="H117" s="106" t="s">
        <v>69</v>
      </c>
      <c r="I117" s="4" t="str">
        <f>'Tipps eintragen'!C307</f>
        <v>Dortmund</v>
      </c>
      <c r="J117" s="5" t="str">
        <f>IF(ISNUMBER('Tipps eintragen'!D307),'Tipps eintragen'!D307,"")</f>
        <v/>
      </c>
      <c r="K117" s="1" t="s">
        <v>2</v>
      </c>
      <c r="L117" s="6" t="str">
        <f>IF(ISNUMBER('Tipps eintragen'!F307),'Tipps eintragen'!F307,"")</f>
        <v/>
      </c>
      <c r="M117" s="52" t="str">
        <f>'Tipps eintragen'!A373</f>
        <v>Mainz</v>
      </c>
      <c r="N117" s="106" t="s">
        <v>69</v>
      </c>
      <c r="O117" s="4" t="str">
        <f>'Tipps eintragen'!C373</f>
        <v>Stuttgart</v>
      </c>
      <c r="P117" s="5" t="str">
        <f>IF(ISNUMBER('Tipps eintragen'!D373),'Tipps eintragen'!D373,"")</f>
        <v/>
      </c>
      <c r="Q117" s="1" t="s">
        <v>2</v>
      </c>
      <c r="R117" s="6" t="str">
        <f>IF(ISNUMBER('Tipps eintragen'!F373),'Tipps eintragen'!F373,"")</f>
        <v/>
      </c>
    </row>
    <row r="118" spans="1:18" ht="12.75" customHeight="1" x14ac:dyDescent="0.2">
      <c r="A118" s="52" t="str">
        <f>'Tipps eintragen'!A242</f>
        <v>Frankfurt</v>
      </c>
      <c r="B118" s="106" t="s">
        <v>69</v>
      </c>
      <c r="C118" s="4" t="str">
        <f>'Tipps eintragen'!C242</f>
        <v>Leipzig</v>
      </c>
      <c r="D118" s="105" t="str">
        <f>IF(ISNUMBER('Tipps eintragen'!D242),'Tipps eintragen'!D242,"")</f>
        <v/>
      </c>
      <c r="E118" s="1" t="s">
        <v>2</v>
      </c>
      <c r="F118" s="105" t="str">
        <f>IF(ISNUMBER('Tipps eintragen'!F242),'Tipps eintragen'!F242,"")</f>
        <v/>
      </c>
      <c r="G118" s="52" t="str">
        <f>'Tipps eintragen'!A308</f>
        <v>Union Berlin</v>
      </c>
      <c r="H118" s="106" t="s">
        <v>69</v>
      </c>
      <c r="I118" s="4" t="str">
        <f>'Tipps eintragen'!C308</f>
        <v>Mainz</v>
      </c>
      <c r="J118" s="5" t="str">
        <f>IF(ISNUMBER('Tipps eintragen'!D308),'Tipps eintragen'!D308,"")</f>
        <v/>
      </c>
      <c r="K118" s="1" t="s">
        <v>2</v>
      </c>
      <c r="L118" s="6" t="str">
        <f>IF(ISNUMBER('Tipps eintragen'!F308),'Tipps eintragen'!F308,"")</f>
        <v/>
      </c>
      <c r="M118" s="52" t="str">
        <f>'Tipps eintragen'!A374</f>
        <v>Union Berlin</v>
      </c>
      <c r="N118" s="106" t="s">
        <v>69</v>
      </c>
      <c r="O118" s="4" t="str">
        <f>'Tipps eintragen'!C374</f>
        <v>M'gladbach</v>
      </c>
      <c r="P118" s="5" t="str">
        <f>IF(ISNUMBER('Tipps eintragen'!D374),'Tipps eintragen'!D374,"")</f>
        <v/>
      </c>
      <c r="Q118" s="1" t="s">
        <v>2</v>
      </c>
      <c r="R118" s="6" t="str">
        <f>IF(ISNUMBER('Tipps eintragen'!F374),'Tipps eintragen'!F374,"")</f>
        <v/>
      </c>
    </row>
    <row r="119" spans="1:18" ht="12.75" customHeight="1" x14ac:dyDescent="0.2">
      <c r="A119" s="52" t="str">
        <f>'Tipps eintragen'!A243</f>
        <v>Schalke</v>
      </c>
      <c r="B119" s="106" t="s">
        <v>69</v>
      </c>
      <c r="C119" s="4" t="str">
        <f>'Tipps eintragen'!C243</f>
        <v>Freiburg</v>
      </c>
      <c r="D119" s="105" t="str">
        <f>IF(ISNUMBER('Tipps eintragen'!D243),'Tipps eintragen'!D243,"")</f>
        <v/>
      </c>
      <c r="E119" s="1" t="s">
        <v>2</v>
      </c>
      <c r="F119" s="105" t="str">
        <f>IF(ISNUMBER('Tipps eintragen'!F243),'Tipps eintragen'!F243,"")</f>
        <v/>
      </c>
      <c r="G119" s="52" t="str">
        <f>'Tipps eintragen'!A309</f>
        <v>Augsburg</v>
      </c>
      <c r="H119" s="106" t="s">
        <v>69</v>
      </c>
      <c r="I119" s="4" t="str">
        <f>'Tipps eintragen'!C309</f>
        <v>Hoffenheim</v>
      </c>
      <c r="J119" s="5" t="str">
        <f>IF(ISNUMBER('Tipps eintragen'!D309),'Tipps eintragen'!D309,"")</f>
        <v/>
      </c>
      <c r="K119" s="1" t="s">
        <v>2</v>
      </c>
      <c r="L119" s="6" t="str">
        <f>IF(ISNUMBER('Tipps eintragen'!F309),'Tipps eintragen'!F309,"")</f>
        <v/>
      </c>
      <c r="M119" s="52" t="str">
        <f>'Tipps eintragen'!A375</f>
        <v>Augsburg</v>
      </c>
      <c r="N119" s="106" t="s">
        <v>69</v>
      </c>
      <c r="O119" s="4" t="str">
        <f>'Tipps eintragen'!C375</f>
        <v>Hamburg</v>
      </c>
      <c r="P119" s="5" t="str">
        <f>IF(ISNUMBER('Tipps eintragen'!D375),'Tipps eintragen'!D375,"")</f>
        <v/>
      </c>
      <c r="Q119" s="1" t="s">
        <v>2</v>
      </c>
      <c r="R119" s="6" t="str">
        <f>IF(ISNUMBER('Tipps eintragen'!F375),'Tipps eintragen'!F375,"")</f>
        <v/>
      </c>
    </row>
    <row r="120" spans="1:18" ht="12.75" customHeight="1" x14ac:dyDescent="0.2">
      <c r="A120" s="52" t="str">
        <f>'Tipps eintragen'!A244</f>
        <v>Leverkusen</v>
      </c>
      <c r="B120" s="106" t="s">
        <v>69</v>
      </c>
      <c r="C120" s="4" t="str">
        <f>'Tipps eintragen'!C244</f>
        <v>Mainz</v>
      </c>
      <c r="D120" s="105" t="str">
        <f>IF(ISNUMBER('Tipps eintragen'!D244),'Tipps eintragen'!D244,"")</f>
        <v/>
      </c>
      <c r="E120" s="1" t="s">
        <v>2</v>
      </c>
      <c r="F120" s="105" t="str">
        <f>IF(ISNUMBER('Tipps eintragen'!F244),'Tipps eintragen'!F244,"")</f>
        <v/>
      </c>
      <c r="G120" s="52" t="str">
        <f>'Tipps eintragen'!A310</f>
        <v>Leipzig</v>
      </c>
      <c r="H120" s="106" t="s">
        <v>69</v>
      </c>
      <c r="I120" s="4" t="str">
        <f>'Tipps eintragen'!C310</f>
        <v>Freiburg</v>
      </c>
      <c r="J120" s="5" t="str">
        <f>IF(ISNUMBER('Tipps eintragen'!D310),'Tipps eintragen'!D310,"")</f>
        <v/>
      </c>
      <c r="K120" s="1" t="s">
        <v>2</v>
      </c>
      <c r="L120" s="6" t="str">
        <f>IF(ISNUMBER('Tipps eintragen'!F310),'Tipps eintragen'!F310,"")</f>
        <v/>
      </c>
      <c r="M120" s="52" t="str">
        <f>'Tipps eintragen'!A376</f>
        <v>Leipzig</v>
      </c>
      <c r="N120" s="106" t="s">
        <v>69</v>
      </c>
      <c r="O120" s="4" t="str">
        <f>'Tipps eintragen'!C376</f>
        <v>Hoffenheim</v>
      </c>
      <c r="P120" s="5" t="str">
        <f>IF(ISNUMBER('Tipps eintragen'!D376),'Tipps eintragen'!D376,"")</f>
        <v/>
      </c>
      <c r="Q120" s="1" t="s">
        <v>2</v>
      </c>
      <c r="R120" s="6" t="str">
        <f>IF(ISNUMBER('Tipps eintragen'!F376),'Tipps eintragen'!F376,"")</f>
        <v/>
      </c>
    </row>
    <row r="121" spans="1:18" ht="12.75" customHeight="1" x14ac:dyDescent="0.2">
      <c r="A121" s="52" t="str">
        <f>'Tipps eintragen'!A245</f>
        <v>Elversberg</v>
      </c>
      <c r="B121" s="106" t="s">
        <v>69</v>
      </c>
      <c r="C121" s="4" t="str">
        <f>'Tipps eintragen'!C245</f>
        <v>Union Berlin</v>
      </c>
      <c r="D121" s="105" t="str">
        <f>IF(ISNUMBER('Tipps eintragen'!D245),'Tipps eintragen'!D245,"")</f>
        <v/>
      </c>
      <c r="E121" s="1" t="s">
        <v>2</v>
      </c>
      <c r="F121" s="105" t="str">
        <f>IF(ISNUMBER('Tipps eintragen'!F245),'Tipps eintragen'!F245,"")</f>
        <v/>
      </c>
      <c r="G121" s="52" t="str">
        <f>'Tipps eintragen'!A311</f>
        <v>Elversberg</v>
      </c>
      <c r="H121" s="106" t="s">
        <v>69</v>
      </c>
      <c r="I121" s="4" t="str">
        <f>'Tipps eintragen'!C311</f>
        <v>Köln</v>
      </c>
      <c r="J121" s="5" t="str">
        <f>IF(ISNUMBER('Tipps eintragen'!D311),'Tipps eintragen'!D311,"")</f>
        <v/>
      </c>
      <c r="K121" s="1" t="s">
        <v>2</v>
      </c>
      <c r="L121" s="6" t="str">
        <f>IF(ISNUMBER('Tipps eintragen'!F311),'Tipps eintragen'!F311,"")</f>
        <v/>
      </c>
      <c r="M121" s="52" t="str">
        <f>'Tipps eintragen'!A377</f>
        <v>Elversberg</v>
      </c>
      <c r="N121" s="106" t="s">
        <v>69</v>
      </c>
      <c r="O121" s="4" t="str">
        <f>'Tipps eintragen'!C377</f>
        <v>Bremen</v>
      </c>
      <c r="P121" s="5" t="str">
        <f>IF(ISNUMBER('Tipps eintragen'!D377),'Tipps eintragen'!D377,"")</f>
        <v/>
      </c>
      <c r="Q121" s="1" t="s">
        <v>2</v>
      </c>
      <c r="R121" s="6" t="str">
        <f>IF(ISNUMBER('Tipps eintragen'!F377),'Tipps eintragen'!F377,"")</f>
        <v/>
      </c>
    </row>
    <row r="122" spans="1:18" ht="12.75" customHeight="1" x14ac:dyDescent="0.2">
      <c r="B122" s="31"/>
      <c r="H122" s="31"/>
      <c r="N122" s="31"/>
    </row>
    <row r="123" spans="1:18" x14ac:dyDescent="0.2">
      <c r="A123" s="129" t="str">
        <f>'Tipps eintragen'!A247</f>
        <v>23. Spieltag 26.-28.02.2027</v>
      </c>
      <c r="B123" s="129"/>
      <c r="C123" s="129"/>
      <c r="D123" s="129"/>
      <c r="E123" s="129"/>
      <c r="F123" s="129"/>
      <c r="G123" s="129" t="str">
        <f>'Tipps eintragen'!A313</f>
        <v>29. Spieltag 09.-11.04.2027</v>
      </c>
      <c r="H123" s="129">
        <v>0</v>
      </c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</row>
    <row r="124" spans="1:18" ht="12.75" customHeight="1" x14ac:dyDescent="0.2">
      <c r="A124" s="52" t="str">
        <f>'Tipps eintragen'!A248</f>
        <v>Stuttgart</v>
      </c>
      <c r="B124" s="106" t="s">
        <v>69</v>
      </c>
      <c r="C124" s="4" t="str">
        <f>'Tipps eintragen'!C248</f>
        <v>Hamburg</v>
      </c>
      <c r="D124" s="105" t="str">
        <f>IF(ISNUMBER('Tipps eintragen'!D248),'Tipps eintragen'!D248,"")</f>
        <v/>
      </c>
      <c r="E124" s="1" t="s">
        <v>2</v>
      </c>
      <c r="F124" s="105" t="str">
        <f>IF(ISNUMBER('Tipps eintragen'!F248),'Tipps eintragen'!F248,"")</f>
        <v/>
      </c>
      <c r="G124" s="52" t="str">
        <f>'Tipps eintragen'!A314</f>
        <v>Hamburg</v>
      </c>
      <c r="H124" s="106" t="s">
        <v>69</v>
      </c>
      <c r="I124" s="4" t="str">
        <f>'Tipps eintragen'!C314</f>
        <v>Union Berlin</v>
      </c>
      <c r="J124" s="5" t="str">
        <f>IF(ISNUMBER('Tipps eintragen'!D314),'Tipps eintragen'!D314,"")</f>
        <v/>
      </c>
      <c r="K124" s="1" t="s">
        <v>2</v>
      </c>
      <c r="L124" s="6" t="str">
        <f>IF(ISNUMBER('Tipps eintragen'!F314),'Tipps eintragen'!F314,"")</f>
        <v/>
      </c>
      <c r="M124" s="52" t="s">
        <v>11</v>
      </c>
      <c r="N124" s="31"/>
      <c r="O124" s="6" t="str">
        <f>IF(ISTEXT('Tipps eintragen'!D379),'Tipps eintragen'!D379,"")</f>
        <v/>
      </c>
      <c r="P124" s="5"/>
      <c r="Q124" s="5"/>
      <c r="R124" s="5"/>
    </row>
    <row r="125" spans="1:18" ht="12.75" customHeight="1" x14ac:dyDescent="0.2">
      <c r="A125" s="52" t="str">
        <f>'Tipps eintragen'!A249</f>
        <v>Köln</v>
      </c>
      <c r="B125" s="106" t="s">
        <v>69</v>
      </c>
      <c r="C125" s="4" t="str">
        <f>'Tipps eintragen'!C249</f>
        <v>Frankfurt</v>
      </c>
      <c r="D125" s="105" t="str">
        <f>IF(ISNUMBER('Tipps eintragen'!D249),'Tipps eintragen'!D249,"")</f>
        <v/>
      </c>
      <c r="E125" s="1" t="s">
        <v>2</v>
      </c>
      <c r="F125" s="105" t="str">
        <f>IF(ISNUMBER('Tipps eintragen'!F249),'Tipps eintragen'!F249,"")</f>
        <v/>
      </c>
      <c r="G125" s="52" t="str">
        <f>'Tipps eintragen'!A315</f>
        <v>Bremen</v>
      </c>
      <c r="H125" s="106" t="s">
        <v>69</v>
      </c>
      <c r="I125" s="4" t="str">
        <f>'Tipps eintragen'!C315</f>
        <v>Frankfurt</v>
      </c>
      <c r="J125" s="5" t="str">
        <f>IF(ISNUMBER('Tipps eintragen'!D315),'Tipps eintragen'!D315,"")</f>
        <v/>
      </c>
      <c r="K125" s="1" t="s">
        <v>2</v>
      </c>
      <c r="L125" s="6" t="str">
        <f>IF(ISNUMBER('Tipps eintragen'!F315),'Tipps eintragen'!F315,"")</f>
        <v/>
      </c>
      <c r="N125" s="31"/>
      <c r="O125" s="32"/>
    </row>
    <row r="126" spans="1:18" ht="12.75" customHeight="1" x14ac:dyDescent="0.2">
      <c r="A126" s="52" t="str">
        <f>'Tipps eintragen'!A250</f>
        <v>Dortmund</v>
      </c>
      <c r="B126" s="106" t="s">
        <v>69</v>
      </c>
      <c r="C126" s="4" t="str">
        <f>'Tipps eintragen'!C250</f>
        <v>Union Berlin</v>
      </c>
      <c r="D126" s="105" t="str">
        <f>IF(ISNUMBER('Tipps eintragen'!D250),'Tipps eintragen'!D250,"")</f>
        <v/>
      </c>
      <c r="E126" s="1" t="s">
        <v>2</v>
      </c>
      <c r="F126" s="105" t="str">
        <f>IF(ISNUMBER('Tipps eintragen'!F250),'Tipps eintragen'!F250,"")</f>
        <v/>
      </c>
      <c r="G126" s="52" t="str">
        <f>'Tipps eintragen'!A316</f>
        <v>Stuttgart</v>
      </c>
      <c r="H126" s="106" t="s">
        <v>69</v>
      </c>
      <c r="I126" s="4" t="str">
        <f>'Tipps eintragen'!C316</f>
        <v>Elversberg</v>
      </c>
      <c r="J126" s="5" t="str">
        <f>IF(ISNUMBER('Tipps eintragen'!D316),'Tipps eintragen'!D316,"")</f>
        <v/>
      </c>
      <c r="K126" s="1" t="s">
        <v>2</v>
      </c>
      <c r="L126" s="6" t="str">
        <f>IF(ISNUMBER('Tipps eintragen'!F316),'Tipps eintragen'!F316,"")</f>
        <v/>
      </c>
      <c r="M126" s="52" t="s">
        <v>12</v>
      </c>
      <c r="N126" s="31"/>
      <c r="O126" s="6" t="str">
        <f>IF(ISTEXT('Tipps eintragen'!D380),'Tipps eintragen'!D380,"")</f>
        <v/>
      </c>
      <c r="P126" s="5"/>
      <c r="Q126" s="5"/>
      <c r="R126" s="5"/>
    </row>
    <row r="127" spans="1:18" ht="12.75" customHeight="1" x14ac:dyDescent="0.2">
      <c r="A127" s="52" t="str">
        <f>'Tipps eintragen'!A251</f>
        <v>Freiburg</v>
      </c>
      <c r="B127" s="106" t="s">
        <v>69</v>
      </c>
      <c r="C127" s="4" t="str">
        <f>'Tipps eintragen'!C251</f>
        <v>Leverkusen</v>
      </c>
      <c r="D127" s="105" t="str">
        <f>IF(ISNUMBER('Tipps eintragen'!D251),'Tipps eintragen'!D251,"")</f>
        <v/>
      </c>
      <c r="E127" s="1" t="s">
        <v>2</v>
      </c>
      <c r="F127" s="105" t="str">
        <f>IF(ISNUMBER('Tipps eintragen'!F251),'Tipps eintragen'!F251,"")</f>
        <v/>
      </c>
      <c r="G127" s="52" t="str">
        <f>'Tipps eintragen'!A317</f>
        <v>M'gladbach</v>
      </c>
      <c r="H127" s="106" t="s">
        <v>69</v>
      </c>
      <c r="I127" s="4" t="str">
        <f>'Tipps eintragen'!C317</f>
        <v>Leverkusen</v>
      </c>
      <c r="J127" s="5" t="str">
        <f>IF(ISNUMBER('Tipps eintragen'!D317),'Tipps eintragen'!D317,"")</f>
        <v/>
      </c>
      <c r="K127" s="1" t="s">
        <v>2</v>
      </c>
      <c r="L127" s="6" t="str">
        <f>IF(ISNUMBER('Tipps eintragen'!F317),'Tipps eintragen'!F317,"")</f>
        <v/>
      </c>
      <c r="M127" s="52" t="s">
        <v>12</v>
      </c>
      <c r="N127" s="31"/>
      <c r="O127" s="6" t="str">
        <f>IF(ISTEXT('Tipps eintragen'!D381),'Tipps eintragen'!D381,"")</f>
        <v/>
      </c>
      <c r="P127" s="5"/>
      <c r="Q127" s="5"/>
      <c r="R127" s="5"/>
    </row>
    <row r="128" spans="1:18" ht="12.75" customHeight="1" x14ac:dyDescent="0.2">
      <c r="A128" s="52" t="str">
        <f>'Tipps eintragen'!A252</f>
        <v>Mainz</v>
      </c>
      <c r="B128" s="106" t="s">
        <v>69</v>
      </c>
      <c r="C128" s="4" t="str">
        <f>'Tipps eintragen'!C252</f>
        <v>Schalke</v>
      </c>
      <c r="D128" s="105" t="str">
        <f>IF(ISNUMBER('Tipps eintragen'!D252),'Tipps eintragen'!D252,"")</f>
        <v/>
      </c>
      <c r="E128" s="1" t="s">
        <v>2</v>
      </c>
      <c r="F128" s="105" t="str">
        <f>IF(ISNUMBER('Tipps eintragen'!F252),'Tipps eintragen'!F252,"")</f>
        <v/>
      </c>
      <c r="G128" s="52" t="str">
        <f>'Tipps eintragen'!A318</f>
        <v>Köln</v>
      </c>
      <c r="H128" s="106" t="s">
        <v>69</v>
      </c>
      <c r="I128" s="4" t="str">
        <f>'Tipps eintragen'!C318</f>
        <v>Augsburg</v>
      </c>
      <c r="J128" s="5" t="str">
        <f>IF(ISNUMBER('Tipps eintragen'!D318),'Tipps eintragen'!D318,"")</f>
        <v/>
      </c>
      <c r="K128" s="1" t="s">
        <v>2</v>
      </c>
      <c r="L128" s="6" t="str">
        <f>IF(ISNUMBER('Tipps eintragen'!F318),'Tipps eintragen'!F318,"")</f>
        <v/>
      </c>
      <c r="M128" s="52" t="s">
        <v>12</v>
      </c>
      <c r="N128" s="31"/>
      <c r="O128" s="6" t="str">
        <f>IF(ISTEXT('Tipps eintragen'!D382),'Tipps eintragen'!D382,"")</f>
        <v/>
      </c>
      <c r="P128" s="5"/>
      <c r="Q128" s="5"/>
      <c r="R128" s="5"/>
    </row>
    <row r="129" spans="1:14" ht="12.75" customHeight="1" x14ac:dyDescent="0.2">
      <c r="A129" s="52" t="str">
        <f>'Tipps eintragen'!A253</f>
        <v>Paderborn</v>
      </c>
      <c r="B129" s="106" t="s">
        <v>69</v>
      </c>
      <c r="C129" s="4" t="str">
        <f>'Tipps eintragen'!C253</f>
        <v>Bremen</v>
      </c>
      <c r="D129" s="105" t="str">
        <f>IF(ISNUMBER('Tipps eintragen'!D253),'Tipps eintragen'!D253,"")</f>
        <v/>
      </c>
      <c r="E129" s="1" t="s">
        <v>2</v>
      </c>
      <c r="F129" s="105" t="str">
        <f>IF(ISNUMBER('Tipps eintragen'!F253),'Tipps eintragen'!F253,"")</f>
        <v/>
      </c>
      <c r="G129" s="52" t="str">
        <f>'Tipps eintragen'!A319</f>
        <v>Dortmund</v>
      </c>
      <c r="H129" s="106" t="s">
        <v>69</v>
      </c>
      <c r="I129" s="4" t="str">
        <f>'Tipps eintragen'!C319</f>
        <v>Schalke</v>
      </c>
      <c r="J129" s="5" t="str">
        <f>IF(ISNUMBER('Tipps eintragen'!D319),'Tipps eintragen'!D319,"")</f>
        <v/>
      </c>
      <c r="K129" s="1" t="s">
        <v>2</v>
      </c>
      <c r="L129" s="6" t="str">
        <f>IF(ISNUMBER('Tipps eintragen'!F319),'Tipps eintragen'!F319,"")</f>
        <v/>
      </c>
      <c r="N129" s="31"/>
    </row>
    <row r="130" spans="1:14" ht="12.75" customHeight="1" x14ac:dyDescent="0.2">
      <c r="A130" s="52" t="str">
        <f>'Tipps eintragen'!A254</f>
        <v>Augsburg</v>
      </c>
      <c r="B130" s="106" t="s">
        <v>69</v>
      </c>
      <c r="C130" s="4" t="str">
        <f>'Tipps eintragen'!C254</f>
        <v>Elversberg</v>
      </c>
      <c r="D130" s="105" t="str">
        <f>IF(ISNUMBER('Tipps eintragen'!D254),'Tipps eintragen'!D254,"")</f>
        <v/>
      </c>
      <c r="E130" s="1" t="s">
        <v>2</v>
      </c>
      <c r="F130" s="105" t="str">
        <f>IF(ISNUMBER('Tipps eintragen'!F254),'Tipps eintragen'!F254,"")</f>
        <v/>
      </c>
      <c r="G130" s="52" t="str">
        <f>'Tipps eintragen'!A320</f>
        <v>Mainz</v>
      </c>
      <c r="H130" s="106" t="s">
        <v>69</v>
      </c>
      <c r="I130" s="4" t="str">
        <f>'Tipps eintragen'!C320</f>
        <v>Leipzig</v>
      </c>
      <c r="J130" s="5" t="str">
        <f>IF(ISNUMBER('Tipps eintragen'!D320),'Tipps eintragen'!D320,"")</f>
        <v/>
      </c>
      <c r="K130" s="1" t="s">
        <v>2</v>
      </c>
      <c r="L130" s="6" t="str">
        <f>IF(ISNUMBER('Tipps eintragen'!F320),'Tipps eintragen'!F320,"")</f>
        <v/>
      </c>
      <c r="N130" s="31"/>
    </row>
    <row r="131" spans="1:14" ht="12.75" customHeight="1" x14ac:dyDescent="0.2">
      <c r="A131" s="52" t="str">
        <f>'Tipps eintragen'!A255</f>
        <v>Hoffenheim</v>
      </c>
      <c r="B131" s="106" t="s">
        <v>69</v>
      </c>
      <c r="C131" s="4" t="str">
        <f>'Tipps eintragen'!C255</f>
        <v>M'gladbach</v>
      </c>
      <c r="D131" s="105" t="str">
        <f>IF(ISNUMBER('Tipps eintragen'!D255),'Tipps eintragen'!D255,"")</f>
        <v/>
      </c>
      <c r="E131" s="1" t="s">
        <v>2</v>
      </c>
      <c r="F131" s="105" t="str">
        <f>IF(ISNUMBER('Tipps eintragen'!F255),'Tipps eintragen'!F255,"")</f>
        <v/>
      </c>
      <c r="G131" s="52" t="str">
        <f>'Tipps eintragen'!A321</f>
        <v>Paderborn</v>
      </c>
      <c r="H131" s="106" t="s">
        <v>69</v>
      </c>
      <c r="I131" s="4" t="str">
        <f>'Tipps eintragen'!C321</f>
        <v>Bayern</v>
      </c>
      <c r="J131" s="5" t="str">
        <f>IF(ISNUMBER('Tipps eintragen'!D321),'Tipps eintragen'!D321,"")</f>
        <v/>
      </c>
      <c r="K131" s="1" t="s">
        <v>2</v>
      </c>
      <c r="L131" s="6" t="str">
        <f>IF(ISNUMBER('Tipps eintragen'!F321),'Tipps eintragen'!F321,"")</f>
        <v/>
      </c>
      <c r="N131" s="31"/>
    </row>
    <row r="132" spans="1:14" ht="12.75" customHeight="1" x14ac:dyDescent="0.2">
      <c r="A132" s="52" t="str">
        <f>'Tipps eintragen'!A256</f>
        <v>Leipzig</v>
      </c>
      <c r="B132" s="106" t="s">
        <v>69</v>
      </c>
      <c r="C132" s="4" t="str">
        <f>'Tipps eintragen'!C256</f>
        <v>Bayern</v>
      </c>
      <c r="D132" s="105" t="str">
        <f>IF(ISNUMBER('Tipps eintragen'!D256),'Tipps eintragen'!D256,"")</f>
        <v/>
      </c>
      <c r="E132" s="1" t="s">
        <v>2</v>
      </c>
      <c r="F132" s="105" t="str">
        <f>IF(ISNUMBER('Tipps eintragen'!F256),'Tipps eintragen'!F256,"")</f>
        <v/>
      </c>
      <c r="G132" s="52" t="str">
        <f>'Tipps eintragen'!A322</f>
        <v>Hoffenheim</v>
      </c>
      <c r="H132" s="106" t="s">
        <v>69</v>
      </c>
      <c r="I132" s="4" t="str">
        <f>'Tipps eintragen'!C322</f>
        <v>Freiburg</v>
      </c>
      <c r="J132" s="5" t="str">
        <f>IF(ISNUMBER('Tipps eintragen'!D322),'Tipps eintragen'!D322,"")</f>
        <v/>
      </c>
      <c r="K132" s="1" t="s">
        <v>2</v>
      </c>
      <c r="L132" s="6" t="str">
        <f>IF(ISNUMBER('Tipps eintragen'!F322),'Tipps eintragen'!F322,"")</f>
        <v/>
      </c>
      <c r="N132" s="31"/>
    </row>
    <row r="133" spans="1:14" x14ac:dyDescent="0.2">
      <c r="B133" s="2"/>
    </row>
    <row r="199" spans="2:2" x14ac:dyDescent="0.2">
      <c r="B199" s="2"/>
    </row>
    <row r="254" spans="2:2" x14ac:dyDescent="0.2">
      <c r="B254" s="2"/>
    </row>
  </sheetData>
  <sheetProtection sheet="1" selectLockedCells="1"/>
  <mergeCells count="36">
    <mergeCell ref="A2:F2"/>
    <mergeCell ref="A13:F13"/>
    <mergeCell ref="A24:F24"/>
    <mergeCell ref="G2:L2"/>
    <mergeCell ref="M2:R2"/>
    <mergeCell ref="G13:L13"/>
    <mergeCell ref="M13:R13"/>
    <mergeCell ref="G24:L24"/>
    <mergeCell ref="M24:R24"/>
    <mergeCell ref="A35:F35"/>
    <mergeCell ref="G35:L35"/>
    <mergeCell ref="M35:R35"/>
    <mergeCell ref="A46:F46"/>
    <mergeCell ref="G46:L46"/>
    <mergeCell ref="M46:R46"/>
    <mergeCell ref="A57:F57"/>
    <mergeCell ref="G57:L57"/>
    <mergeCell ref="M57:R57"/>
    <mergeCell ref="A68:F68"/>
    <mergeCell ref="G68:L68"/>
    <mergeCell ref="M68:R68"/>
    <mergeCell ref="A79:F79"/>
    <mergeCell ref="G79:L79"/>
    <mergeCell ref="M79:R79"/>
    <mergeCell ref="A90:F90"/>
    <mergeCell ref="G90:L90"/>
    <mergeCell ref="M90:R90"/>
    <mergeCell ref="A123:F123"/>
    <mergeCell ref="G123:L123"/>
    <mergeCell ref="M123:R123"/>
    <mergeCell ref="A101:F101"/>
    <mergeCell ref="G101:L101"/>
    <mergeCell ref="M101:R101"/>
    <mergeCell ref="A112:F112"/>
    <mergeCell ref="G112:L112"/>
    <mergeCell ref="M112:R112"/>
  </mergeCells>
  <phoneticPr fontId="0" type="noConversion"/>
  <pageMargins left="0.27559055118110237" right="0.19685039370078741" top="0.39370078740157483" bottom="0.39370078740157483" header="7.874015748031496E-2" footer="0"/>
  <pageSetup paperSize="9" scale="90" fitToHeight="2" orientation="portrait" r:id="rId1"/>
  <headerFooter alignWithMargins="0"/>
  <rowBreaks count="1" manualBreakCount="1">
    <brk id="6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2">
    <tabColor theme="0" tint="-0.249977111117893"/>
    <pageSetUpPr fitToPage="1"/>
  </sheetPr>
  <dimension ref="A1:N399"/>
  <sheetViews>
    <sheetView zoomScaleNormal="100" workbookViewId="0">
      <pane ySplit="2" topLeftCell="A3" activePane="bottomLeft" state="frozen"/>
      <selection pane="bottomLeft" activeCell="D4" sqref="D4"/>
    </sheetView>
  </sheetViews>
  <sheetFormatPr baseColWidth="10" defaultColWidth="11.42578125" defaultRowHeight="12.75" x14ac:dyDescent="0.2"/>
  <cols>
    <col min="1" max="1" width="16.28515625" style="4" bestFit="1" customWidth="1"/>
    <col min="2" max="2" width="1.5703125" style="4" bestFit="1" customWidth="1"/>
    <col min="3" max="3" width="19" style="4" customWidth="1"/>
    <col min="4" max="4" width="4.7109375" style="4" customWidth="1"/>
    <col min="5" max="5" width="1.5703125" style="4" bestFit="1" customWidth="1"/>
    <col min="6" max="6" width="4" style="103" customWidth="1"/>
    <col min="7" max="7" width="4" style="4" customWidth="1"/>
    <col min="8" max="8" width="4" style="52" customWidth="1"/>
    <col min="9" max="9" width="1.5703125" style="4" bestFit="1" customWidth="1"/>
    <col min="10" max="11" width="4" style="32" customWidth="1"/>
    <col min="12" max="12" width="7.28515625" style="52" bestFit="1" customWidth="1"/>
    <col min="13" max="13" width="12.85546875" style="52" bestFit="1" customWidth="1"/>
    <col min="14" max="14" width="8" style="52" bestFit="1" customWidth="1"/>
    <col min="15" max="16384" width="11.42578125" style="4"/>
  </cols>
  <sheetData>
    <row r="1" spans="1:14" s="9" customFormat="1" ht="18.75" thickTop="1" x14ac:dyDescent="0.25">
      <c r="A1" s="77" t="s">
        <v>39</v>
      </c>
      <c r="B1" s="77"/>
      <c r="C1" s="77"/>
      <c r="D1" s="150">
        <f>SUM(N13:N376)+SUM(L395:L398)</f>
        <v>0</v>
      </c>
      <c r="E1" s="150"/>
      <c r="F1" s="150"/>
      <c r="G1" s="77"/>
      <c r="H1" s="78"/>
      <c r="I1" s="77"/>
      <c r="J1" s="79"/>
      <c r="K1" s="79"/>
      <c r="L1" s="78"/>
      <c r="M1" s="78"/>
      <c r="N1" s="80"/>
    </row>
    <row r="2" spans="1:14" s="1" customFormat="1" ht="36.75" customHeight="1" thickBot="1" x14ac:dyDescent="0.25">
      <c r="A2" s="135" t="s">
        <v>41</v>
      </c>
      <c r="B2" s="135"/>
      <c r="C2" s="136"/>
      <c r="D2" s="147" t="s">
        <v>6</v>
      </c>
      <c r="E2" s="148"/>
      <c r="F2" s="148"/>
      <c r="G2" s="149"/>
      <c r="H2" s="147" t="s">
        <v>7</v>
      </c>
      <c r="I2" s="148"/>
      <c r="J2" s="148"/>
      <c r="K2" s="149"/>
      <c r="L2" s="81" t="s">
        <v>8</v>
      </c>
      <c r="M2" s="81" t="s">
        <v>9</v>
      </c>
      <c r="N2" s="82" t="s">
        <v>10</v>
      </c>
    </row>
    <row r="3" spans="1:14" s="10" customFormat="1" ht="16.5" thickTop="1" x14ac:dyDescent="0.25">
      <c r="A3" s="130" t="str">
        <f>'Tipps eintragen'!A5</f>
        <v>1. Spieltag 28./29./30.08.2026</v>
      </c>
      <c r="B3" s="130"/>
      <c r="C3" s="131"/>
      <c r="D3" s="11"/>
      <c r="F3" s="25"/>
      <c r="G3" s="95"/>
      <c r="H3" s="48"/>
      <c r="I3" s="21"/>
      <c r="J3" s="25"/>
      <c r="K3" s="95"/>
      <c r="L3" s="57"/>
      <c r="M3" s="57"/>
      <c r="N3" s="62"/>
    </row>
    <row r="4" spans="1:14" x14ac:dyDescent="0.2">
      <c r="A4" t="str">
        <f>'Tipps eintragen'!A6</f>
        <v>Bayern</v>
      </c>
      <c r="B4" s="17" t="s">
        <v>69</v>
      </c>
      <c r="C4" t="str">
        <f>'Tipps eintragen'!C6</f>
        <v>Stuttgart</v>
      </c>
      <c r="D4" s="15"/>
      <c r="E4" s="2" t="s">
        <v>2</v>
      </c>
      <c r="F4" s="104"/>
      <c r="G4" s="96" t="str">
        <f>IF(AND(ISNUMBER(D4),ISNUMBER(F4)),IF(D4&gt;F4,1,IF(D4=F4,0,2)),"")</f>
        <v/>
      </c>
      <c r="H4" s="49" t="str">
        <f>IF(ISNUMBER('Tipps eintragen'!D6),'Tipps eintragen'!D6,"")</f>
        <v/>
      </c>
      <c r="I4" s="2" t="s">
        <v>2</v>
      </c>
      <c r="J4" s="32" t="str">
        <f>IF(ISNUMBER('Tipps eintragen'!F6),'Tipps eintragen'!F6,"")</f>
        <v/>
      </c>
      <c r="K4" s="96" t="str">
        <f>IF(AND(ISNUMBER(H4),ISNUMBER(J4)),IF(H4&gt;J4,1,IF(H4=J4,0,2)),"")</f>
        <v/>
      </c>
      <c r="L4" s="52">
        <f>IF(ISNUMBER(K4),IF(G4=K4,IF(K4=2,Pkte_AS,IF(K4=1,Pkte_HS,Pkte_U)),0),0)</f>
        <v>0</v>
      </c>
      <c r="M4" s="52">
        <f t="shared" ref="M4:M12" si="0">IF(AND(ISNUMBER(G4),ISNUMBER(K4)),IF(AND(D4=H4,F4=J4),2,0),0)</f>
        <v>0</v>
      </c>
      <c r="N4" s="55"/>
    </row>
    <row r="5" spans="1:14" x14ac:dyDescent="0.2">
      <c r="A5" t="str">
        <f>'Tipps eintragen'!A7</f>
        <v>Köln</v>
      </c>
      <c r="B5" s="17" t="s">
        <v>69</v>
      </c>
      <c r="C5" t="str">
        <f>'Tipps eintragen'!C7</f>
        <v>Hoffenheim</v>
      </c>
      <c r="D5" s="15"/>
      <c r="E5" s="2" t="s">
        <v>2</v>
      </c>
      <c r="F5" s="104"/>
      <c r="G5" s="96" t="str">
        <f t="shared" ref="G5:G36" si="1">IF(OR(ISBLANK(D5),ISBLANK(F5))," ",IF(D5&gt;F5,1,IF(D5=F5,0,2)))</f>
        <v xml:space="preserve"> </v>
      </c>
      <c r="H5" s="49" t="str">
        <f>IF(ISNUMBER('Tipps eintragen'!D7),'Tipps eintragen'!D7,"")</f>
        <v/>
      </c>
      <c r="I5" s="2" t="s">
        <v>2</v>
      </c>
      <c r="J5" s="32" t="str">
        <f>IF(ISNUMBER('Tipps eintragen'!F7),'Tipps eintragen'!F7,"")</f>
        <v/>
      </c>
      <c r="K5" s="96" t="str">
        <f t="shared" ref="K5:K68" si="2">IF(AND(ISNUMBER(H5),ISNUMBER(J5)),IF(H5&gt;J5,1,IF(H5=J5,0,2)),"")</f>
        <v/>
      </c>
      <c r="L5" s="52">
        <f t="shared" ref="L5:L12" si="3">IF(ISNUMBER(K5),IF(G5=K5,IF(K5=2,Pkte_AS,IF(K5=1,Pkte_HS,Pkte_U)),0),0)</f>
        <v>0</v>
      </c>
      <c r="M5" s="52">
        <f t="shared" si="0"/>
        <v>0</v>
      </c>
      <c r="N5" s="55"/>
    </row>
    <row r="6" spans="1:14" x14ac:dyDescent="0.2">
      <c r="A6" t="str">
        <f>'Tipps eintragen'!A8</f>
        <v>Dortmund</v>
      </c>
      <c r="B6" s="17" t="s">
        <v>69</v>
      </c>
      <c r="C6" t="str">
        <f>'Tipps eintragen'!C8</f>
        <v>Hamburg</v>
      </c>
      <c r="D6" s="15"/>
      <c r="E6" s="2" t="s">
        <v>2</v>
      </c>
      <c r="F6" s="104"/>
      <c r="G6" s="96" t="str">
        <f t="shared" si="1"/>
        <v xml:space="preserve"> </v>
      </c>
      <c r="H6" s="49" t="str">
        <f>IF(ISNUMBER('Tipps eintragen'!D8),'Tipps eintragen'!D8,"")</f>
        <v/>
      </c>
      <c r="I6" s="2" t="s">
        <v>2</v>
      </c>
      <c r="J6" s="32" t="str">
        <f>IF(ISNUMBER('Tipps eintragen'!F8),'Tipps eintragen'!F8,"")</f>
        <v/>
      </c>
      <c r="K6" s="96" t="str">
        <f t="shared" si="2"/>
        <v/>
      </c>
      <c r="L6" s="52">
        <f t="shared" si="3"/>
        <v>0</v>
      </c>
      <c r="M6" s="52">
        <f t="shared" si="0"/>
        <v>0</v>
      </c>
      <c r="N6" s="55"/>
    </row>
    <row r="7" spans="1:14" x14ac:dyDescent="0.2">
      <c r="A7" t="str">
        <f>'Tipps eintragen'!A9</f>
        <v>Freiburg</v>
      </c>
      <c r="B7" s="17" t="s">
        <v>69</v>
      </c>
      <c r="C7" t="str">
        <f>'Tipps eintragen'!C9</f>
        <v>Bremen</v>
      </c>
      <c r="D7" s="15"/>
      <c r="E7" s="2" t="s">
        <v>2</v>
      </c>
      <c r="F7" s="104"/>
      <c r="G7" s="96" t="str">
        <f t="shared" si="1"/>
        <v xml:space="preserve"> </v>
      </c>
      <c r="H7" s="49" t="str">
        <f>IF(ISNUMBER('Tipps eintragen'!D9),'Tipps eintragen'!D9,"")</f>
        <v/>
      </c>
      <c r="I7" s="2" t="s">
        <v>2</v>
      </c>
      <c r="J7" s="32" t="str">
        <f>IF(ISNUMBER('Tipps eintragen'!F9),'Tipps eintragen'!F9,"")</f>
        <v/>
      </c>
      <c r="K7" s="96" t="str">
        <f t="shared" si="2"/>
        <v/>
      </c>
      <c r="L7" s="52">
        <f t="shared" si="3"/>
        <v>0</v>
      </c>
      <c r="M7" s="52">
        <f t="shared" si="0"/>
        <v>0</v>
      </c>
      <c r="N7" s="55"/>
    </row>
    <row r="8" spans="1:14" x14ac:dyDescent="0.2">
      <c r="A8" t="str">
        <f>'Tipps eintragen'!A10</f>
        <v>Mainz</v>
      </c>
      <c r="B8" s="17" t="s">
        <v>69</v>
      </c>
      <c r="C8" t="str">
        <f>'Tipps eintragen'!C10</f>
        <v>Paderborn</v>
      </c>
      <c r="D8" s="15"/>
      <c r="E8" s="2" t="s">
        <v>2</v>
      </c>
      <c r="F8" s="104"/>
      <c r="G8" s="96" t="str">
        <f t="shared" si="1"/>
        <v xml:space="preserve"> </v>
      </c>
      <c r="H8" s="49" t="str">
        <f>IF(ISNUMBER('Tipps eintragen'!D10),'Tipps eintragen'!D10,"")</f>
        <v/>
      </c>
      <c r="I8" s="2" t="s">
        <v>2</v>
      </c>
      <c r="J8" s="32" t="str">
        <f>IF(ISNUMBER('Tipps eintragen'!F10),'Tipps eintragen'!F10,"")</f>
        <v/>
      </c>
      <c r="K8" s="96" t="str">
        <f t="shared" si="2"/>
        <v/>
      </c>
      <c r="L8" s="52">
        <f t="shared" si="3"/>
        <v>0</v>
      </c>
      <c r="M8" s="52">
        <f t="shared" si="0"/>
        <v>0</v>
      </c>
      <c r="N8" s="55"/>
    </row>
    <row r="9" spans="1:14" x14ac:dyDescent="0.2">
      <c r="A9" t="str">
        <f>'Tipps eintragen'!A11</f>
        <v>Union Berlin</v>
      </c>
      <c r="B9" s="17" t="s">
        <v>69</v>
      </c>
      <c r="C9" t="str">
        <f>'Tipps eintragen'!C11</f>
        <v>Frankfurt</v>
      </c>
      <c r="D9" s="15"/>
      <c r="E9" s="2" t="s">
        <v>2</v>
      </c>
      <c r="F9" s="104"/>
      <c r="G9" s="96" t="str">
        <f t="shared" si="1"/>
        <v xml:space="preserve"> </v>
      </c>
      <c r="H9" s="49" t="str">
        <f>IF(ISNUMBER('Tipps eintragen'!D11),'Tipps eintragen'!D11,"")</f>
        <v/>
      </c>
      <c r="I9" s="2" t="s">
        <v>2</v>
      </c>
      <c r="J9" s="32" t="str">
        <f>IF(ISNUMBER('Tipps eintragen'!F11),'Tipps eintragen'!F11,"")</f>
        <v/>
      </c>
      <c r="K9" s="96" t="str">
        <f t="shared" si="2"/>
        <v/>
      </c>
      <c r="L9" s="52">
        <f t="shared" si="3"/>
        <v>0</v>
      </c>
      <c r="M9" s="52">
        <f t="shared" si="0"/>
        <v>0</v>
      </c>
      <c r="N9" s="55"/>
    </row>
    <row r="10" spans="1:14" x14ac:dyDescent="0.2">
      <c r="A10" t="str">
        <f>'Tipps eintragen'!A12</f>
        <v>Augsburg</v>
      </c>
      <c r="B10" s="17" t="s">
        <v>69</v>
      </c>
      <c r="C10" t="str">
        <f>'Tipps eintragen'!C12</f>
        <v>Schalke</v>
      </c>
      <c r="D10" s="15"/>
      <c r="E10" s="2" t="s">
        <v>2</v>
      </c>
      <c r="F10" s="104"/>
      <c r="G10" s="96" t="str">
        <f t="shared" si="1"/>
        <v xml:space="preserve"> </v>
      </c>
      <c r="H10" s="49" t="str">
        <f>IF(ISNUMBER('Tipps eintragen'!D12),'Tipps eintragen'!D12,"")</f>
        <v/>
      </c>
      <c r="I10" s="2" t="s">
        <v>2</v>
      </c>
      <c r="J10" s="32" t="str">
        <f>IF(ISNUMBER('Tipps eintragen'!F12),'Tipps eintragen'!F12,"")</f>
        <v/>
      </c>
      <c r="K10" s="96" t="str">
        <f t="shared" si="2"/>
        <v/>
      </c>
      <c r="L10" s="52">
        <f t="shared" si="3"/>
        <v>0</v>
      </c>
      <c r="M10" s="52">
        <f t="shared" si="0"/>
        <v>0</v>
      </c>
      <c r="N10" s="55"/>
    </row>
    <row r="11" spans="1:14" x14ac:dyDescent="0.2">
      <c r="A11" t="str">
        <f>'Tipps eintragen'!A13</f>
        <v>Leipzig</v>
      </c>
      <c r="B11" s="17" t="s">
        <v>69</v>
      </c>
      <c r="C11" t="str">
        <f>'Tipps eintragen'!C13</f>
        <v>M'gladbach</v>
      </c>
      <c r="D11" s="15"/>
      <c r="E11" s="2" t="s">
        <v>2</v>
      </c>
      <c r="F11" s="104"/>
      <c r="G11" s="96" t="str">
        <f t="shared" si="1"/>
        <v xml:space="preserve"> </v>
      </c>
      <c r="H11" s="49" t="str">
        <f>IF(ISNUMBER('Tipps eintragen'!D13),'Tipps eintragen'!D13,"")</f>
        <v/>
      </c>
      <c r="I11" s="2" t="s">
        <v>2</v>
      </c>
      <c r="J11" s="32" t="str">
        <f>IF(ISNUMBER('Tipps eintragen'!F13),'Tipps eintragen'!F13,"")</f>
        <v/>
      </c>
      <c r="K11" s="96" t="str">
        <f t="shared" si="2"/>
        <v/>
      </c>
      <c r="L11" s="52">
        <f t="shared" si="3"/>
        <v>0</v>
      </c>
      <c r="M11" s="52">
        <f t="shared" si="0"/>
        <v>0</v>
      </c>
      <c r="N11" s="55"/>
    </row>
    <row r="12" spans="1:14" x14ac:dyDescent="0.2">
      <c r="A12" t="str">
        <f>'Tipps eintragen'!A14</f>
        <v>Elversberg</v>
      </c>
      <c r="B12" s="17" t="s">
        <v>69</v>
      </c>
      <c r="C12" t="str">
        <f>'Tipps eintragen'!C14</f>
        <v>Leverkusen</v>
      </c>
      <c r="D12" s="15"/>
      <c r="E12" s="2" t="s">
        <v>2</v>
      </c>
      <c r="F12" s="104"/>
      <c r="G12" s="96" t="str">
        <f t="shared" si="1"/>
        <v xml:space="preserve"> </v>
      </c>
      <c r="H12" s="49" t="str">
        <f>IF(ISNUMBER('Tipps eintragen'!D14),'Tipps eintragen'!D14,"")</f>
        <v/>
      </c>
      <c r="I12" s="2" t="s">
        <v>2</v>
      </c>
      <c r="J12" s="32" t="str">
        <f>IF(ISNUMBER('Tipps eintragen'!F14),'Tipps eintragen'!F14,"")</f>
        <v/>
      </c>
      <c r="K12" s="96" t="str">
        <f t="shared" si="2"/>
        <v/>
      </c>
      <c r="L12" s="52">
        <f t="shared" si="3"/>
        <v>0</v>
      </c>
      <c r="M12" s="52">
        <f t="shared" si="0"/>
        <v>0</v>
      </c>
      <c r="N12" s="55"/>
    </row>
    <row r="13" spans="1:14" ht="13.5" thickBot="1" x14ac:dyDescent="0.25">
      <c r="A13" s="12"/>
      <c r="B13" s="13"/>
      <c r="C13" s="12"/>
      <c r="D13" s="14"/>
      <c r="E13" s="13" t="s">
        <v>0</v>
      </c>
      <c r="F13" s="24"/>
      <c r="G13" s="96" t="str">
        <f t="shared" si="1"/>
        <v xml:space="preserve"> </v>
      </c>
      <c r="H13" s="50" t="str">
        <f>IF(ISNUMBER('Tipps eintragen'!D15),'Tipps eintragen'!D15,"")</f>
        <v/>
      </c>
      <c r="I13" s="13" t="s">
        <v>0</v>
      </c>
      <c r="J13" s="24" t="str">
        <f>IF(ISNUMBER('Tipps eintragen'!F15),'Tipps eintragen'!F15,"")</f>
        <v/>
      </c>
      <c r="K13" s="96" t="str">
        <f t="shared" si="2"/>
        <v/>
      </c>
      <c r="L13" s="50"/>
      <c r="M13" s="50"/>
      <c r="N13" s="56">
        <f>SUM(L4:M12)</f>
        <v>0</v>
      </c>
    </row>
    <row r="14" spans="1:14" s="10" customFormat="1" ht="15.75" x14ac:dyDescent="0.25">
      <c r="A14" s="130" t="str">
        <f>'Tipps eintragen'!A16</f>
        <v>2. Spieltag 04.-06.09.2026</v>
      </c>
      <c r="B14" s="130"/>
      <c r="C14" s="131"/>
      <c r="D14" s="11"/>
      <c r="E14" s="10" t="s">
        <v>0</v>
      </c>
      <c r="F14" s="25"/>
      <c r="G14" s="97" t="str">
        <f t="shared" si="1"/>
        <v xml:space="preserve"> </v>
      </c>
      <c r="H14" s="49" t="str">
        <f>IF(ISNUMBER('Tipps eintragen'!D16),'Tipps eintragen'!D16,"")</f>
        <v/>
      </c>
      <c r="I14" s="10" t="s">
        <v>0</v>
      </c>
      <c r="J14" s="32" t="str">
        <f>IF(ISNUMBER('Tipps eintragen'!F16),'Tipps eintragen'!F16,"")</f>
        <v/>
      </c>
      <c r="K14" s="97" t="str">
        <f t="shared" si="2"/>
        <v/>
      </c>
      <c r="L14" s="57"/>
      <c r="M14" s="52"/>
      <c r="N14" s="54"/>
    </row>
    <row r="15" spans="1:14" x14ac:dyDescent="0.2">
      <c r="A15" t="str">
        <f>'Tipps eintragen'!A17</f>
        <v>Hamburg</v>
      </c>
      <c r="B15" s="17" t="s">
        <v>69</v>
      </c>
      <c r="C15" t="str">
        <f>'Tipps eintragen'!C17</f>
        <v>Mainz</v>
      </c>
      <c r="D15" s="15"/>
      <c r="E15" s="2" t="s">
        <v>2</v>
      </c>
      <c r="F15" s="104"/>
      <c r="G15" s="96" t="str">
        <f t="shared" si="1"/>
        <v xml:space="preserve"> </v>
      </c>
      <c r="H15" s="49" t="str">
        <f>IF(ISNUMBER('Tipps eintragen'!D17),'Tipps eintragen'!D17,"")</f>
        <v/>
      </c>
      <c r="I15" s="2" t="s">
        <v>2</v>
      </c>
      <c r="J15" s="32" t="str">
        <f>IF(ISNUMBER('Tipps eintragen'!F17),'Tipps eintragen'!F17,"")</f>
        <v/>
      </c>
      <c r="K15" s="96" t="str">
        <f t="shared" si="2"/>
        <v/>
      </c>
      <c r="L15" s="52">
        <f t="shared" ref="L15:L23" si="4">IF(ISNUMBER(K15),IF(G15=K15,IF(K15=2,Pkte_AS,IF(K15=1,Pkte_HS,Pkte_U)),0),0)</f>
        <v>0</v>
      </c>
      <c r="M15" s="52">
        <f t="shared" ref="M15:M23" si="5">IF(AND(ISNUMBER(G15),ISNUMBER(K15)),IF(AND(D15=H15,F15=J15),2,0),0)</f>
        <v>0</v>
      </c>
      <c r="N15" s="55"/>
    </row>
    <row r="16" spans="1:14" x14ac:dyDescent="0.2">
      <c r="A16" t="str">
        <f>'Tipps eintragen'!A18</f>
        <v>Bremen</v>
      </c>
      <c r="B16" s="17" t="s">
        <v>69</v>
      </c>
      <c r="C16" t="str">
        <f>'Tipps eintragen'!C18</f>
        <v>Leipzig</v>
      </c>
      <c r="D16" s="15"/>
      <c r="E16" s="2" t="s">
        <v>2</v>
      </c>
      <c r="F16" s="104"/>
      <c r="G16" s="96" t="str">
        <f t="shared" si="1"/>
        <v xml:space="preserve"> </v>
      </c>
      <c r="H16" s="49" t="str">
        <f>IF(ISNUMBER('Tipps eintragen'!D18),'Tipps eintragen'!D18,"")</f>
        <v/>
      </c>
      <c r="I16" s="2" t="s">
        <v>2</v>
      </c>
      <c r="J16" s="32" t="str">
        <f>IF(ISNUMBER('Tipps eintragen'!F18),'Tipps eintragen'!F18,"")</f>
        <v/>
      </c>
      <c r="K16" s="96" t="str">
        <f t="shared" si="2"/>
        <v/>
      </c>
      <c r="L16" s="52">
        <f t="shared" si="4"/>
        <v>0</v>
      </c>
      <c r="M16" s="52">
        <f t="shared" si="5"/>
        <v>0</v>
      </c>
      <c r="N16" s="55"/>
    </row>
    <row r="17" spans="1:14" x14ac:dyDescent="0.2">
      <c r="A17" t="str">
        <f>'Tipps eintragen'!A19</f>
        <v>Stuttgart</v>
      </c>
      <c r="B17" s="17" t="s">
        <v>69</v>
      </c>
      <c r="C17" t="str">
        <f>'Tipps eintragen'!C19</f>
        <v>Köln</v>
      </c>
      <c r="D17" s="15"/>
      <c r="E17" s="2" t="s">
        <v>2</v>
      </c>
      <c r="F17" s="104"/>
      <c r="G17" s="96" t="str">
        <f t="shared" si="1"/>
        <v xml:space="preserve"> </v>
      </c>
      <c r="H17" s="49" t="str">
        <f>IF(ISNUMBER('Tipps eintragen'!D19),'Tipps eintragen'!D19,"")</f>
        <v/>
      </c>
      <c r="I17" s="2" t="s">
        <v>2</v>
      </c>
      <c r="J17" s="32" t="str">
        <f>IF(ISNUMBER('Tipps eintragen'!F19),'Tipps eintragen'!F19,"")</f>
        <v/>
      </c>
      <c r="K17" s="96" t="str">
        <f t="shared" si="2"/>
        <v/>
      </c>
      <c r="L17" s="52">
        <f t="shared" si="4"/>
        <v>0</v>
      </c>
      <c r="M17" s="52">
        <f t="shared" si="5"/>
        <v>0</v>
      </c>
      <c r="N17" s="55"/>
    </row>
    <row r="18" spans="1:14" x14ac:dyDescent="0.2">
      <c r="A18" t="str">
        <f>'Tipps eintragen'!A20</f>
        <v>M'gladbach</v>
      </c>
      <c r="B18" s="17" t="s">
        <v>69</v>
      </c>
      <c r="C18" t="str">
        <f>'Tipps eintragen'!C20</f>
        <v>Elversberg</v>
      </c>
      <c r="D18" s="15"/>
      <c r="E18" s="2" t="s">
        <v>2</v>
      </c>
      <c r="F18" s="104"/>
      <c r="G18" s="96" t="str">
        <f t="shared" si="1"/>
        <v xml:space="preserve"> </v>
      </c>
      <c r="H18" s="49" t="str">
        <f>IF(ISNUMBER('Tipps eintragen'!D20),'Tipps eintragen'!D20,"")</f>
        <v/>
      </c>
      <c r="I18" s="2" t="s">
        <v>2</v>
      </c>
      <c r="J18" s="32" t="str">
        <f>IF(ISNUMBER('Tipps eintragen'!F20),'Tipps eintragen'!F20,"")</f>
        <v/>
      </c>
      <c r="K18" s="96" t="str">
        <f t="shared" si="2"/>
        <v/>
      </c>
      <c r="L18" s="52">
        <f t="shared" si="4"/>
        <v>0</v>
      </c>
      <c r="M18" s="52">
        <f t="shared" si="5"/>
        <v>0</v>
      </c>
      <c r="N18" s="55"/>
    </row>
    <row r="19" spans="1:14" x14ac:dyDescent="0.2">
      <c r="A19" t="str">
        <f>'Tipps eintragen'!A21</f>
        <v>Frankfurt</v>
      </c>
      <c r="B19" s="17" t="s">
        <v>69</v>
      </c>
      <c r="C19" t="str">
        <f>'Tipps eintragen'!C21</f>
        <v>Augsburg</v>
      </c>
      <c r="D19" s="15"/>
      <c r="E19" s="2" t="s">
        <v>2</v>
      </c>
      <c r="F19" s="104"/>
      <c r="G19" s="96" t="str">
        <f t="shared" si="1"/>
        <v xml:space="preserve"> </v>
      </c>
      <c r="H19" s="49" t="str">
        <f>IF(ISNUMBER('Tipps eintragen'!D21),'Tipps eintragen'!D21,"")</f>
        <v/>
      </c>
      <c r="I19" s="2" t="s">
        <v>2</v>
      </c>
      <c r="J19" s="32" t="str">
        <f>IF(ISNUMBER('Tipps eintragen'!F21),'Tipps eintragen'!F21,"")</f>
        <v/>
      </c>
      <c r="K19" s="96" t="str">
        <f t="shared" si="2"/>
        <v/>
      </c>
      <c r="L19" s="52">
        <f t="shared" si="4"/>
        <v>0</v>
      </c>
      <c r="M19" s="52">
        <f t="shared" si="5"/>
        <v>0</v>
      </c>
      <c r="N19" s="55"/>
    </row>
    <row r="20" spans="1:14" x14ac:dyDescent="0.2">
      <c r="A20" t="str">
        <f>'Tipps eintragen'!A22</f>
        <v>Schalke</v>
      </c>
      <c r="B20" s="17" t="s">
        <v>69</v>
      </c>
      <c r="C20" t="str">
        <f>'Tipps eintragen'!C22</f>
        <v>Bayern</v>
      </c>
      <c r="D20" s="15"/>
      <c r="E20" s="2" t="s">
        <v>2</v>
      </c>
      <c r="F20" s="104"/>
      <c r="G20" s="96" t="str">
        <f t="shared" si="1"/>
        <v xml:space="preserve"> </v>
      </c>
      <c r="H20" s="49" t="str">
        <f>IF(ISNUMBER('Tipps eintragen'!D22),'Tipps eintragen'!D22,"")</f>
        <v/>
      </c>
      <c r="I20" s="2" t="s">
        <v>2</v>
      </c>
      <c r="J20" s="32" t="str">
        <f>IF(ISNUMBER('Tipps eintragen'!F22),'Tipps eintragen'!F22,"")</f>
        <v/>
      </c>
      <c r="K20" s="96" t="str">
        <f t="shared" si="2"/>
        <v/>
      </c>
      <c r="L20" s="52">
        <f t="shared" si="4"/>
        <v>0</v>
      </c>
      <c r="M20" s="52">
        <f t="shared" si="5"/>
        <v>0</v>
      </c>
      <c r="N20" s="55"/>
    </row>
    <row r="21" spans="1:14" x14ac:dyDescent="0.2">
      <c r="A21" t="str">
        <f>'Tipps eintragen'!A23</f>
        <v>Leverkusen</v>
      </c>
      <c r="B21" s="17" t="s">
        <v>69</v>
      </c>
      <c r="C21" t="str">
        <f>'Tipps eintragen'!C23</f>
        <v>Union Berlin</v>
      </c>
      <c r="D21" s="15"/>
      <c r="E21" s="2" t="s">
        <v>2</v>
      </c>
      <c r="F21" s="104"/>
      <c r="G21" s="96" t="str">
        <f t="shared" si="1"/>
        <v xml:space="preserve"> </v>
      </c>
      <c r="H21" s="49" t="str">
        <f>IF(ISNUMBER('Tipps eintragen'!D23),'Tipps eintragen'!D23,"")</f>
        <v/>
      </c>
      <c r="I21" s="2" t="s">
        <v>2</v>
      </c>
      <c r="J21" s="32" t="str">
        <f>IF(ISNUMBER('Tipps eintragen'!F23),'Tipps eintragen'!F23,"")</f>
        <v/>
      </c>
      <c r="K21" s="96" t="str">
        <f t="shared" si="2"/>
        <v/>
      </c>
      <c r="L21" s="52">
        <f t="shared" si="4"/>
        <v>0</v>
      </c>
      <c r="M21" s="52">
        <f t="shared" si="5"/>
        <v>0</v>
      </c>
      <c r="N21" s="55"/>
    </row>
    <row r="22" spans="1:14" x14ac:dyDescent="0.2">
      <c r="A22" t="str">
        <f>'Tipps eintragen'!A24</f>
        <v>Paderborn</v>
      </c>
      <c r="B22" s="17" t="s">
        <v>69</v>
      </c>
      <c r="C22" t="str">
        <f>'Tipps eintragen'!C24</f>
        <v>Freiburg</v>
      </c>
      <c r="D22" s="15"/>
      <c r="E22" s="2" t="s">
        <v>2</v>
      </c>
      <c r="F22" s="104"/>
      <c r="G22" s="96" t="str">
        <f t="shared" si="1"/>
        <v xml:space="preserve"> </v>
      </c>
      <c r="H22" s="49" t="str">
        <f>IF(ISNUMBER('Tipps eintragen'!D24),'Tipps eintragen'!D24,"")</f>
        <v/>
      </c>
      <c r="I22" s="2" t="s">
        <v>2</v>
      </c>
      <c r="J22" s="32" t="str">
        <f>IF(ISNUMBER('Tipps eintragen'!F24),'Tipps eintragen'!F24,"")</f>
        <v/>
      </c>
      <c r="K22" s="96" t="str">
        <f t="shared" si="2"/>
        <v/>
      </c>
      <c r="L22" s="52">
        <f t="shared" si="4"/>
        <v>0</v>
      </c>
      <c r="M22" s="52">
        <f t="shared" si="5"/>
        <v>0</v>
      </c>
      <c r="N22" s="55"/>
    </row>
    <row r="23" spans="1:14" x14ac:dyDescent="0.2">
      <c r="A23" t="str">
        <f>'Tipps eintragen'!A25</f>
        <v>Hoffenheim</v>
      </c>
      <c r="B23" s="17" t="s">
        <v>69</v>
      </c>
      <c r="C23" t="str">
        <f>'Tipps eintragen'!C25</f>
        <v>Dortmund</v>
      </c>
      <c r="D23" s="15"/>
      <c r="E23" s="2" t="s">
        <v>2</v>
      </c>
      <c r="F23" s="104"/>
      <c r="G23" s="96" t="str">
        <f t="shared" si="1"/>
        <v xml:space="preserve"> </v>
      </c>
      <c r="H23" s="49" t="str">
        <f>IF(ISNUMBER('Tipps eintragen'!D25),'Tipps eintragen'!D25,"")</f>
        <v/>
      </c>
      <c r="I23" s="2" t="s">
        <v>2</v>
      </c>
      <c r="J23" s="32" t="str">
        <f>IF(ISNUMBER('Tipps eintragen'!F25),'Tipps eintragen'!F25,"")</f>
        <v/>
      </c>
      <c r="K23" s="96" t="str">
        <f t="shared" si="2"/>
        <v/>
      </c>
      <c r="L23" s="52">
        <f t="shared" si="4"/>
        <v>0</v>
      </c>
      <c r="M23" s="52">
        <f t="shared" si="5"/>
        <v>0</v>
      </c>
      <c r="N23" s="55"/>
    </row>
    <row r="24" spans="1:14" ht="13.5" thickBot="1" x14ac:dyDescent="0.25">
      <c r="A24" s="12"/>
      <c r="B24" s="13"/>
      <c r="C24" s="12"/>
      <c r="D24" s="14"/>
      <c r="E24" s="13" t="s">
        <v>0</v>
      </c>
      <c r="F24" s="24"/>
      <c r="G24" s="96" t="str">
        <f t="shared" si="1"/>
        <v xml:space="preserve"> </v>
      </c>
      <c r="H24" s="50" t="str">
        <f>IF(ISNUMBER('Tipps eintragen'!D26),'Tipps eintragen'!D26,"")</f>
        <v/>
      </c>
      <c r="I24" s="13" t="s">
        <v>0</v>
      </c>
      <c r="J24" s="24" t="str">
        <f>IF(ISNUMBER('Tipps eintragen'!F26),'Tipps eintragen'!F26,"")</f>
        <v/>
      </c>
      <c r="K24" s="96" t="str">
        <f t="shared" si="2"/>
        <v/>
      </c>
      <c r="L24" s="50"/>
      <c r="M24" s="50"/>
      <c r="N24" s="56">
        <f>SUM(L15:M23)</f>
        <v>0</v>
      </c>
    </row>
    <row r="25" spans="1:14" s="10" customFormat="1" ht="15.75" x14ac:dyDescent="0.25">
      <c r="A25" s="130" t="str">
        <f>'Tipps eintragen'!A27</f>
        <v>3. Spieltag 11.-13.09.2026</v>
      </c>
      <c r="B25" s="130"/>
      <c r="C25" s="131"/>
      <c r="D25" s="11"/>
      <c r="E25" s="10" t="s">
        <v>0</v>
      </c>
      <c r="F25" s="25"/>
      <c r="G25" s="97" t="str">
        <f t="shared" si="1"/>
        <v xml:space="preserve"> </v>
      </c>
      <c r="H25" s="49" t="str">
        <f>IF(ISNUMBER('Tipps eintragen'!D27),'Tipps eintragen'!D27,"")</f>
        <v/>
      </c>
      <c r="I25" s="10" t="s">
        <v>0</v>
      </c>
      <c r="J25" s="32" t="str">
        <f>IF(ISNUMBER('Tipps eintragen'!F27),'Tipps eintragen'!F27,"")</f>
        <v/>
      </c>
      <c r="K25" s="97" t="str">
        <f t="shared" si="2"/>
        <v/>
      </c>
      <c r="L25" s="57"/>
      <c r="M25" s="52"/>
      <c r="N25" s="54"/>
    </row>
    <row r="26" spans="1:14" x14ac:dyDescent="0.2">
      <c r="A26" t="str">
        <f>'Tipps eintragen'!A28</f>
        <v>Köln</v>
      </c>
      <c r="B26" s="17" t="s">
        <v>69</v>
      </c>
      <c r="C26" t="str">
        <f>'Tipps eintragen'!C28</f>
        <v>Bremen</v>
      </c>
      <c r="D26" s="15"/>
      <c r="E26" s="2" t="s">
        <v>2</v>
      </c>
      <c r="F26" s="104"/>
      <c r="G26" s="96" t="str">
        <f t="shared" si="1"/>
        <v xml:space="preserve"> </v>
      </c>
      <c r="H26" s="49" t="str">
        <f>IF(ISNUMBER('Tipps eintragen'!D28),'Tipps eintragen'!D28,"")</f>
        <v/>
      </c>
      <c r="I26" s="2" t="s">
        <v>2</v>
      </c>
      <c r="J26" s="32" t="str">
        <f>IF(ISNUMBER('Tipps eintragen'!F28),'Tipps eintragen'!F28,"")</f>
        <v/>
      </c>
      <c r="K26" s="96" t="str">
        <f t="shared" si="2"/>
        <v/>
      </c>
      <c r="L26" s="52">
        <f t="shared" ref="L26:L34" si="6">IF(ISNUMBER(K26),IF(G26=K26,IF(K26=2,Pkte_AS,IF(K26=1,Pkte_HS,Pkte_U)),0),0)</f>
        <v>0</v>
      </c>
      <c r="M26" s="52">
        <f t="shared" ref="M26:M34" si="7">IF(AND(ISNUMBER(G26),ISNUMBER(K26)),IF(AND(D26=H26,F26=J26),2,0),0)</f>
        <v>0</v>
      </c>
      <c r="N26" s="55"/>
    </row>
    <row r="27" spans="1:14" x14ac:dyDescent="0.2">
      <c r="A27" t="str">
        <f>'Tipps eintragen'!A29</f>
        <v>Dortmund</v>
      </c>
      <c r="B27" s="17" t="s">
        <v>69</v>
      </c>
      <c r="C27" t="str">
        <f>'Tipps eintragen'!C29</f>
        <v>Paderborn</v>
      </c>
      <c r="D27" s="15"/>
      <c r="E27" s="2" t="s">
        <v>2</v>
      </c>
      <c r="F27" s="104"/>
      <c r="G27" s="96" t="str">
        <f t="shared" si="1"/>
        <v xml:space="preserve"> </v>
      </c>
      <c r="H27" s="49" t="str">
        <f>IF(ISNUMBER('Tipps eintragen'!D29),'Tipps eintragen'!D29,"")</f>
        <v/>
      </c>
      <c r="I27" s="2" t="s">
        <v>2</v>
      </c>
      <c r="J27" s="32" t="str">
        <f>IF(ISNUMBER('Tipps eintragen'!F29),'Tipps eintragen'!F29,"")</f>
        <v/>
      </c>
      <c r="K27" s="96" t="str">
        <f t="shared" si="2"/>
        <v/>
      </c>
      <c r="L27" s="52">
        <f t="shared" si="6"/>
        <v>0</v>
      </c>
      <c r="M27" s="52">
        <f t="shared" si="7"/>
        <v>0</v>
      </c>
      <c r="N27" s="55"/>
    </row>
    <row r="28" spans="1:14" x14ac:dyDescent="0.2">
      <c r="A28" t="str">
        <f>'Tipps eintragen'!A30</f>
        <v>Freiburg</v>
      </c>
      <c r="B28" s="17" t="s">
        <v>69</v>
      </c>
      <c r="C28" t="str">
        <f>'Tipps eintragen'!C30</f>
        <v>M'gladbach</v>
      </c>
      <c r="D28" s="15"/>
      <c r="E28" s="2" t="s">
        <v>2</v>
      </c>
      <c r="F28" s="104"/>
      <c r="G28" s="96" t="str">
        <f t="shared" si="1"/>
        <v xml:space="preserve"> </v>
      </c>
      <c r="H28" s="49" t="str">
        <f>IF(ISNUMBER('Tipps eintragen'!D30),'Tipps eintragen'!D30,"")</f>
        <v/>
      </c>
      <c r="I28" s="2" t="s">
        <v>2</v>
      </c>
      <c r="J28" s="32" t="str">
        <f>IF(ISNUMBER('Tipps eintragen'!F30),'Tipps eintragen'!F30,"")</f>
        <v/>
      </c>
      <c r="K28" s="96" t="str">
        <f t="shared" si="2"/>
        <v/>
      </c>
      <c r="L28" s="52">
        <f t="shared" si="6"/>
        <v>0</v>
      </c>
      <c r="M28" s="52">
        <f t="shared" si="7"/>
        <v>0</v>
      </c>
      <c r="N28" s="55"/>
    </row>
    <row r="29" spans="1:14" x14ac:dyDescent="0.2">
      <c r="A29" t="str">
        <f>'Tipps eintragen'!A31</f>
        <v>Mainz</v>
      </c>
      <c r="B29" s="17" t="s">
        <v>69</v>
      </c>
      <c r="C29" t="str">
        <f>'Tipps eintragen'!C31</f>
        <v>Frankfurt</v>
      </c>
      <c r="D29" s="15"/>
      <c r="E29" s="2" t="s">
        <v>2</v>
      </c>
      <c r="F29" s="104"/>
      <c r="G29" s="96" t="str">
        <f t="shared" si="1"/>
        <v xml:space="preserve"> </v>
      </c>
      <c r="H29" s="49" t="str">
        <f>IF(ISNUMBER('Tipps eintragen'!D31),'Tipps eintragen'!D31,"")</f>
        <v/>
      </c>
      <c r="I29" s="2" t="s">
        <v>2</v>
      </c>
      <c r="J29" s="32" t="str">
        <f>IF(ISNUMBER('Tipps eintragen'!F31),'Tipps eintragen'!F31,"")</f>
        <v/>
      </c>
      <c r="K29" s="96" t="str">
        <f t="shared" si="2"/>
        <v/>
      </c>
      <c r="L29" s="52">
        <f t="shared" si="6"/>
        <v>0</v>
      </c>
      <c r="M29" s="52">
        <f t="shared" si="7"/>
        <v>0</v>
      </c>
      <c r="N29" s="55"/>
    </row>
    <row r="30" spans="1:14" x14ac:dyDescent="0.2">
      <c r="A30" t="str">
        <f>'Tipps eintragen'!A32</f>
        <v>Union Berlin</v>
      </c>
      <c r="B30" s="17" t="s">
        <v>69</v>
      </c>
      <c r="C30" t="str">
        <f>'Tipps eintragen'!C32</f>
        <v>Schalke</v>
      </c>
      <c r="D30" s="15"/>
      <c r="E30" s="2" t="s">
        <v>2</v>
      </c>
      <c r="F30" s="104"/>
      <c r="G30" s="96" t="str">
        <f t="shared" si="1"/>
        <v xml:space="preserve"> </v>
      </c>
      <c r="H30" s="49" t="str">
        <f>IF(ISNUMBER('Tipps eintragen'!D32),'Tipps eintragen'!D32,"")</f>
        <v/>
      </c>
      <c r="I30" s="2" t="s">
        <v>2</v>
      </c>
      <c r="J30" s="32" t="str">
        <f>IF(ISNUMBER('Tipps eintragen'!F32),'Tipps eintragen'!F32,"")</f>
        <v/>
      </c>
      <c r="K30" s="96" t="str">
        <f t="shared" si="2"/>
        <v/>
      </c>
      <c r="L30" s="52">
        <f t="shared" si="6"/>
        <v>0</v>
      </c>
      <c r="M30" s="52">
        <f t="shared" si="7"/>
        <v>0</v>
      </c>
      <c r="N30" s="55"/>
    </row>
    <row r="31" spans="1:14" x14ac:dyDescent="0.2">
      <c r="A31" t="str">
        <f>'Tipps eintragen'!A33</f>
        <v>Augsburg</v>
      </c>
      <c r="B31" s="17" t="s">
        <v>69</v>
      </c>
      <c r="C31" t="str">
        <f>'Tipps eintragen'!C33</f>
        <v>Leverkusen</v>
      </c>
      <c r="D31" s="15"/>
      <c r="E31" s="2" t="s">
        <v>2</v>
      </c>
      <c r="F31" s="104"/>
      <c r="G31" s="96" t="str">
        <f t="shared" si="1"/>
        <v xml:space="preserve"> </v>
      </c>
      <c r="H31" s="49" t="str">
        <f>IF(ISNUMBER('Tipps eintragen'!D33),'Tipps eintragen'!D33,"")</f>
        <v/>
      </c>
      <c r="I31" s="2" t="s">
        <v>2</v>
      </c>
      <c r="J31" s="32" t="str">
        <f>IF(ISNUMBER('Tipps eintragen'!F33),'Tipps eintragen'!F33,"")</f>
        <v/>
      </c>
      <c r="K31" s="96" t="str">
        <f t="shared" si="2"/>
        <v/>
      </c>
      <c r="L31" s="52">
        <f t="shared" si="6"/>
        <v>0</v>
      </c>
      <c r="M31" s="52">
        <f t="shared" si="7"/>
        <v>0</v>
      </c>
      <c r="N31" s="55"/>
    </row>
    <row r="32" spans="1:14" x14ac:dyDescent="0.2">
      <c r="A32" t="str">
        <f>'Tipps eintragen'!A34</f>
        <v>Hoffenheim</v>
      </c>
      <c r="B32" s="17" t="s">
        <v>69</v>
      </c>
      <c r="C32" t="str">
        <f>'Tipps eintragen'!C34</f>
        <v>Stuttgart</v>
      </c>
      <c r="D32" s="15"/>
      <c r="E32" s="2" t="s">
        <v>2</v>
      </c>
      <c r="F32" s="104"/>
      <c r="G32" s="96" t="str">
        <f t="shared" si="1"/>
        <v xml:space="preserve"> </v>
      </c>
      <c r="H32" s="49" t="str">
        <f>IF(ISNUMBER('Tipps eintragen'!D34),'Tipps eintragen'!D34,"")</f>
        <v/>
      </c>
      <c r="I32" s="2" t="s">
        <v>2</v>
      </c>
      <c r="J32" s="32" t="str">
        <f>IF(ISNUMBER('Tipps eintragen'!F34),'Tipps eintragen'!F34,"")</f>
        <v/>
      </c>
      <c r="K32" s="96" t="str">
        <f t="shared" si="2"/>
        <v/>
      </c>
      <c r="L32" s="52">
        <f t="shared" si="6"/>
        <v>0</v>
      </c>
      <c r="M32" s="52">
        <f t="shared" si="7"/>
        <v>0</v>
      </c>
      <c r="N32" s="55"/>
    </row>
    <row r="33" spans="1:14" x14ac:dyDescent="0.2">
      <c r="A33" t="str">
        <f>'Tipps eintragen'!A35</f>
        <v>Leipzig</v>
      </c>
      <c r="B33" s="17" t="s">
        <v>69</v>
      </c>
      <c r="C33" t="str">
        <f>'Tipps eintragen'!C35</f>
        <v>Hamburg</v>
      </c>
      <c r="D33" s="15"/>
      <c r="E33" s="2" t="s">
        <v>2</v>
      </c>
      <c r="F33" s="104"/>
      <c r="G33" s="96" t="str">
        <f t="shared" si="1"/>
        <v xml:space="preserve"> </v>
      </c>
      <c r="H33" s="49" t="str">
        <f>IF(ISNUMBER('Tipps eintragen'!D35),'Tipps eintragen'!D35,"")</f>
        <v/>
      </c>
      <c r="I33" s="2" t="s">
        <v>2</v>
      </c>
      <c r="J33" s="32" t="str">
        <f>IF(ISNUMBER('Tipps eintragen'!F35),'Tipps eintragen'!F35,"")</f>
        <v/>
      </c>
      <c r="K33" s="96" t="str">
        <f t="shared" si="2"/>
        <v/>
      </c>
      <c r="L33" s="52">
        <f t="shared" si="6"/>
        <v>0</v>
      </c>
      <c r="M33" s="52">
        <f t="shared" si="7"/>
        <v>0</v>
      </c>
      <c r="N33" s="55"/>
    </row>
    <row r="34" spans="1:14" x14ac:dyDescent="0.2">
      <c r="A34" t="str">
        <f>'Tipps eintragen'!A36</f>
        <v>Elversberg</v>
      </c>
      <c r="B34" s="17" t="s">
        <v>69</v>
      </c>
      <c r="C34" t="str">
        <f>'Tipps eintragen'!C36</f>
        <v>Bayern</v>
      </c>
      <c r="D34" s="15"/>
      <c r="E34" s="2" t="s">
        <v>2</v>
      </c>
      <c r="F34" s="104"/>
      <c r="G34" s="96" t="str">
        <f t="shared" si="1"/>
        <v xml:space="preserve"> </v>
      </c>
      <c r="H34" s="49" t="str">
        <f>IF(ISNUMBER('Tipps eintragen'!D36),'Tipps eintragen'!D36,"")</f>
        <v/>
      </c>
      <c r="I34" s="2" t="s">
        <v>2</v>
      </c>
      <c r="J34" s="32" t="str">
        <f>IF(ISNUMBER('Tipps eintragen'!F36),'Tipps eintragen'!F36,"")</f>
        <v/>
      </c>
      <c r="K34" s="96" t="str">
        <f t="shared" si="2"/>
        <v/>
      </c>
      <c r="L34" s="52">
        <f t="shared" si="6"/>
        <v>0</v>
      </c>
      <c r="M34" s="52">
        <f t="shared" si="7"/>
        <v>0</v>
      </c>
      <c r="N34" s="55"/>
    </row>
    <row r="35" spans="1:14" ht="13.5" thickBot="1" x14ac:dyDescent="0.25">
      <c r="A35" s="12"/>
      <c r="B35" s="13"/>
      <c r="C35" s="12"/>
      <c r="D35" s="14"/>
      <c r="E35" s="13" t="s">
        <v>0</v>
      </c>
      <c r="F35" s="24"/>
      <c r="G35" s="96" t="str">
        <f t="shared" si="1"/>
        <v xml:space="preserve"> </v>
      </c>
      <c r="H35" s="50" t="str">
        <f>IF(ISNUMBER('Tipps eintragen'!D37),'Tipps eintragen'!D37,"")</f>
        <v/>
      </c>
      <c r="I35" s="13" t="s">
        <v>0</v>
      </c>
      <c r="J35" s="24" t="str">
        <f>IF(ISNUMBER('Tipps eintragen'!F37),'Tipps eintragen'!F37,"")</f>
        <v/>
      </c>
      <c r="K35" s="96" t="str">
        <f t="shared" si="2"/>
        <v/>
      </c>
      <c r="L35" s="50"/>
      <c r="M35" s="50"/>
      <c r="N35" s="56">
        <f>SUM(L26:M34)</f>
        <v>0</v>
      </c>
    </row>
    <row r="36" spans="1:14" s="10" customFormat="1" ht="15.75" x14ac:dyDescent="0.25">
      <c r="A36" s="130" t="str">
        <f>'Tipps eintragen'!A38</f>
        <v>4. Spieltag 18.-20.09.2026</v>
      </c>
      <c r="B36" s="130"/>
      <c r="C36" s="131"/>
      <c r="D36" s="11"/>
      <c r="E36" s="10" t="s">
        <v>0</v>
      </c>
      <c r="F36" s="25"/>
      <c r="G36" s="97" t="str">
        <f t="shared" si="1"/>
        <v xml:space="preserve"> </v>
      </c>
      <c r="H36" s="49" t="str">
        <f>IF(ISNUMBER('Tipps eintragen'!D38),'Tipps eintragen'!D38,"")</f>
        <v/>
      </c>
      <c r="I36" s="10" t="s">
        <v>0</v>
      </c>
      <c r="J36" s="32" t="str">
        <f>IF(ISNUMBER('Tipps eintragen'!F38),'Tipps eintragen'!F38,"")</f>
        <v/>
      </c>
      <c r="K36" s="97" t="str">
        <f t="shared" si="2"/>
        <v/>
      </c>
      <c r="L36" s="57"/>
      <c r="M36" s="52"/>
      <c r="N36" s="54"/>
    </row>
    <row r="37" spans="1:14" x14ac:dyDescent="0.2">
      <c r="A37" t="str">
        <f>'Tipps eintragen'!A39</f>
        <v>Hamburg</v>
      </c>
      <c r="B37" s="17" t="s">
        <v>69</v>
      </c>
      <c r="C37" t="str">
        <f>'Tipps eintragen'!C39</f>
        <v>Köln</v>
      </c>
      <c r="D37" s="15"/>
      <c r="E37" s="2" t="s">
        <v>2</v>
      </c>
      <c r="F37" s="104"/>
      <c r="G37" s="96" t="str">
        <f t="shared" ref="G37:G68" si="8">IF(OR(ISBLANK(D37),ISBLANK(F37))," ",IF(D37&gt;F37,1,IF(D37=F37,0,2)))</f>
        <v xml:space="preserve"> </v>
      </c>
      <c r="H37" s="49" t="str">
        <f>IF(ISNUMBER('Tipps eintragen'!D39),'Tipps eintragen'!D39,"")</f>
        <v/>
      </c>
      <c r="I37" s="2" t="s">
        <v>2</v>
      </c>
      <c r="J37" s="32" t="str">
        <f>IF(ISNUMBER('Tipps eintragen'!F39),'Tipps eintragen'!F39,"")</f>
        <v/>
      </c>
      <c r="K37" s="96" t="str">
        <f t="shared" si="2"/>
        <v/>
      </c>
      <c r="L37" s="52">
        <f t="shared" ref="L37:L45" si="9">IF(ISNUMBER(K37),IF(G37=K37,IF(K37=2,Pkte_AS,IF(K37=1,Pkte_HS,Pkte_U)),0),0)</f>
        <v>0</v>
      </c>
      <c r="M37" s="52">
        <f t="shared" ref="M37:M45" si="10">IF(AND(ISNUMBER(G37),ISNUMBER(K37)),IF(AND(D37=H37,F37=J37),2,0),0)</f>
        <v>0</v>
      </c>
      <c r="N37" s="55"/>
    </row>
    <row r="38" spans="1:14" x14ac:dyDescent="0.2">
      <c r="A38" t="str">
        <f>'Tipps eintragen'!A40</f>
        <v>Bremen</v>
      </c>
      <c r="B38" s="17" t="s">
        <v>69</v>
      </c>
      <c r="C38" t="str">
        <f>'Tipps eintragen'!C40</f>
        <v>Augsburg</v>
      </c>
      <c r="D38" s="15"/>
      <c r="E38" s="2" t="s">
        <v>2</v>
      </c>
      <c r="F38" s="104"/>
      <c r="G38" s="96" t="str">
        <f t="shared" si="8"/>
        <v xml:space="preserve"> </v>
      </c>
      <c r="H38" s="49" t="str">
        <f>IF(ISNUMBER('Tipps eintragen'!D40),'Tipps eintragen'!D40,"")</f>
        <v/>
      </c>
      <c r="I38" s="2" t="s">
        <v>2</v>
      </c>
      <c r="J38" s="32" t="str">
        <f>IF(ISNUMBER('Tipps eintragen'!F40),'Tipps eintragen'!F40,"")</f>
        <v/>
      </c>
      <c r="K38" s="96" t="str">
        <f t="shared" si="2"/>
        <v/>
      </c>
      <c r="L38" s="52">
        <f t="shared" si="9"/>
        <v>0</v>
      </c>
      <c r="M38" s="52">
        <f t="shared" si="10"/>
        <v>0</v>
      </c>
      <c r="N38" s="55"/>
    </row>
    <row r="39" spans="1:14" x14ac:dyDescent="0.2">
      <c r="A39" t="str">
        <f>'Tipps eintragen'!A41</f>
        <v>Bayern</v>
      </c>
      <c r="B39" s="17" t="s">
        <v>69</v>
      </c>
      <c r="C39" t="str">
        <f>'Tipps eintragen'!C41</f>
        <v>Union Berlin</v>
      </c>
      <c r="D39" s="15"/>
      <c r="E39" s="2" t="s">
        <v>2</v>
      </c>
      <c r="F39" s="104"/>
      <c r="G39" s="96" t="str">
        <f t="shared" si="8"/>
        <v xml:space="preserve"> </v>
      </c>
      <c r="H39" s="49" t="str">
        <f>IF(ISNUMBER('Tipps eintragen'!D41),'Tipps eintragen'!D41,"")</f>
        <v/>
      </c>
      <c r="I39" s="2" t="s">
        <v>2</v>
      </c>
      <c r="J39" s="32" t="str">
        <f>IF(ISNUMBER('Tipps eintragen'!F41),'Tipps eintragen'!F41,"")</f>
        <v/>
      </c>
      <c r="K39" s="96" t="str">
        <f t="shared" si="2"/>
        <v/>
      </c>
      <c r="L39" s="52">
        <f t="shared" si="9"/>
        <v>0</v>
      </c>
      <c r="M39" s="52">
        <f t="shared" si="10"/>
        <v>0</v>
      </c>
      <c r="N39" s="55"/>
    </row>
    <row r="40" spans="1:14" x14ac:dyDescent="0.2">
      <c r="A40" t="str">
        <f>'Tipps eintragen'!A42</f>
        <v>Stuttgart</v>
      </c>
      <c r="B40" s="17" t="s">
        <v>69</v>
      </c>
      <c r="C40" t="str">
        <f>'Tipps eintragen'!C42</f>
        <v>Dortmund</v>
      </c>
      <c r="D40" s="15"/>
      <c r="E40" s="2" t="s">
        <v>2</v>
      </c>
      <c r="F40" s="104"/>
      <c r="G40" s="96" t="str">
        <f t="shared" si="8"/>
        <v xml:space="preserve"> </v>
      </c>
      <c r="H40" s="49" t="str">
        <f>IF(ISNUMBER('Tipps eintragen'!D42),'Tipps eintragen'!D42,"")</f>
        <v/>
      </c>
      <c r="I40" s="2" t="s">
        <v>2</v>
      </c>
      <c r="J40" s="32" t="str">
        <f>IF(ISNUMBER('Tipps eintragen'!F42),'Tipps eintragen'!F42,"")</f>
        <v/>
      </c>
      <c r="K40" s="96" t="str">
        <f t="shared" si="2"/>
        <v/>
      </c>
      <c r="L40" s="52">
        <f t="shared" si="9"/>
        <v>0</v>
      </c>
      <c r="M40" s="52">
        <f t="shared" si="10"/>
        <v>0</v>
      </c>
      <c r="N40" s="55"/>
    </row>
    <row r="41" spans="1:14" x14ac:dyDescent="0.2">
      <c r="A41" t="str">
        <f>'Tipps eintragen'!A43</f>
        <v>M'gladbach</v>
      </c>
      <c r="B41" s="17" t="s">
        <v>69</v>
      </c>
      <c r="C41" t="str">
        <f>'Tipps eintragen'!C43</f>
        <v>Mainz</v>
      </c>
      <c r="D41" s="15"/>
      <c r="E41" s="2" t="s">
        <v>2</v>
      </c>
      <c r="F41" s="104"/>
      <c r="G41" s="96" t="str">
        <f t="shared" si="8"/>
        <v xml:space="preserve"> </v>
      </c>
      <c r="H41" s="49" t="str">
        <f>IF(ISNUMBER('Tipps eintragen'!D43),'Tipps eintragen'!D43,"")</f>
        <v/>
      </c>
      <c r="I41" s="2" t="s">
        <v>2</v>
      </c>
      <c r="J41" s="32" t="str">
        <f>IF(ISNUMBER('Tipps eintragen'!F43),'Tipps eintragen'!F43,"")</f>
        <v/>
      </c>
      <c r="K41" s="96" t="str">
        <f t="shared" si="2"/>
        <v/>
      </c>
      <c r="L41" s="52">
        <f t="shared" si="9"/>
        <v>0</v>
      </c>
      <c r="M41" s="52">
        <f t="shared" si="10"/>
        <v>0</v>
      </c>
      <c r="N41" s="55"/>
    </row>
    <row r="42" spans="1:14" x14ac:dyDescent="0.2">
      <c r="A42" t="str">
        <f>'Tipps eintragen'!A44</f>
        <v>Frankfurt</v>
      </c>
      <c r="B42" s="17" t="s">
        <v>69</v>
      </c>
      <c r="C42" t="str">
        <f>'Tipps eintragen'!C44</f>
        <v>Freiburg</v>
      </c>
      <c r="D42" s="15"/>
      <c r="E42" s="2" t="s">
        <v>2</v>
      </c>
      <c r="F42" s="104"/>
      <c r="G42" s="96" t="str">
        <f t="shared" si="8"/>
        <v xml:space="preserve"> </v>
      </c>
      <c r="H42" s="49" t="str">
        <f>IF(ISNUMBER('Tipps eintragen'!D44),'Tipps eintragen'!D44,"")</f>
        <v/>
      </c>
      <c r="I42" s="2" t="s">
        <v>2</v>
      </c>
      <c r="J42" s="32" t="str">
        <f>IF(ISNUMBER('Tipps eintragen'!F44),'Tipps eintragen'!F44,"")</f>
        <v/>
      </c>
      <c r="K42" s="96" t="str">
        <f t="shared" si="2"/>
        <v/>
      </c>
      <c r="L42" s="52">
        <f t="shared" si="9"/>
        <v>0</v>
      </c>
      <c r="M42" s="52">
        <f t="shared" si="10"/>
        <v>0</v>
      </c>
      <c r="N42" s="55"/>
    </row>
    <row r="43" spans="1:14" x14ac:dyDescent="0.2">
      <c r="A43" t="str">
        <f>'Tipps eintragen'!A45</f>
        <v>Schalke</v>
      </c>
      <c r="B43" s="17" t="s">
        <v>69</v>
      </c>
      <c r="C43" t="str">
        <f>'Tipps eintragen'!C45</f>
        <v>Elversberg</v>
      </c>
      <c r="D43" s="15"/>
      <c r="E43" s="2" t="s">
        <v>2</v>
      </c>
      <c r="F43" s="104"/>
      <c r="G43" s="96" t="str">
        <f t="shared" si="8"/>
        <v xml:space="preserve"> </v>
      </c>
      <c r="H43" s="49" t="str">
        <f>IF(ISNUMBER('Tipps eintragen'!D45),'Tipps eintragen'!D45,"")</f>
        <v/>
      </c>
      <c r="I43" s="2" t="s">
        <v>2</v>
      </c>
      <c r="J43" s="32" t="str">
        <f>IF(ISNUMBER('Tipps eintragen'!F45),'Tipps eintragen'!F45,"")</f>
        <v/>
      </c>
      <c r="K43" s="96" t="str">
        <f t="shared" si="2"/>
        <v/>
      </c>
      <c r="L43" s="52">
        <f t="shared" si="9"/>
        <v>0</v>
      </c>
      <c r="M43" s="52">
        <f t="shared" si="10"/>
        <v>0</v>
      </c>
      <c r="N43" s="55"/>
    </row>
    <row r="44" spans="1:14" x14ac:dyDescent="0.2">
      <c r="A44" t="str">
        <f>'Tipps eintragen'!A46</f>
        <v>Leverkusen</v>
      </c>
      <c r="B44" s="17" t="s">
        <v>69</v>
      </c>
      <c r="C44" t="str">
        <f>'Tipps eintragen'!C46</f>
        <v>Leipzig</v>
      </c>
      <c r="D44" s="15"/>
      <c r="E44" s="2" t="s">
        <v>2</v>
      </c>
      <c r="F44" s="104"/>
      <c r="G44" s="96" t="str">
        <f t="shared" si="8"/>
        <v xml:space="preserve"> </v>
      </c>
      <c r="H44" s="49" t="str">
        <f>IF(ISNUMBER('Tipps eintragen'!D46),'Tipps eintragen'!D46,"")</f>
        <v/>
      </c>
      <c r="I44" s="2" t="s">
        <v>2</v>
      </c>
      <c r="J44" s="32" t="str">
        <f>IF(ISNUMBER('Tipps eintragen'!F46),'Tipps eintragen'!F46,"")</f>
        <v/>
      </c>
      <c r="K44" s="96" t="str">
        <f t="shared" si="2"/>
        <v/>
      </c>
      <c r="L44" s="52">
        <f t="shared" si="9"/>
        <v>0</v>
      </c>
      <c r="M44" s="52">
        <f t="shared" si="10"/>
        <v>0</v>
      </c>
      <c r="N44" s="55"/>
    </row>
    <row r="45" spans="1:14" x14ac:dyDescent="0.2">
      <c r="A45" t="str">
        <f>'Tipps eintragen'!A47</f>
        <v>Paderborn</v>
      </c>
      <c r="B45" s="17" t="s">
        <v>69</v>
      </c>
      <c r="C45" t="str">
        <f>'Tipps eintragen'!C47</f>
        <v>Hoffenheim</v>
      </c>
      <c r="D45" s="15"/>
      <c r="E45" s="2" t="s">
        <v>2</v>
      </c>
      <c r="F45" s="104"/>
      <c r="G45" s="96" t="str">
        <f t="shared" si="8"/>
        <v xml:space="preserve"> </v>
      </c>
      <c r="H45" s="49" t="str">
        <f>IF(ISNUMBER('Tipps eintragen'!D47),'Tipps eintragen'!D47,"")</f>
        <v/>
      </c>
      <c r="I45" s="2" t="s">
        <v>2</v>
      </c>
      <c r="J45" s="32" t="str">
        <f>IF(ISNUMBER('Tipps eintragen'!F47),'Tipps eintragen'!F47,"")</f>
        <v/>
      </c>
      <c r="K45" s="96" t="str">
        <f t="shared" si="2"/>
        <v/>
      </c>
      <c r="L45" s="52">
        <f t="shared" si="9"/>
        <v>0</v>
      </c>
      <c r="M45" s="52">
        <f t="shared" si="10"/>
        <v>0</v>
      </c>
      <c r="N45" s="55"/>
    </row>
    <row r="46" spans="1:14" ht="13.5" thickBot="1" x14ac:dyDescent="0.25">
      <c r="A46" s="12"/>
      <c r="B46" s="13"/>
      <c r="C46" s="12"/>
      <c r="D46" s="14"/>
      <c r="E46" s="13" t="s">
        <v>0</v>
      </c>
      <c r="F46" s="24"/>
      <c r="G46" s="96" t="str">
        <f t="shared" si="8"/>
        <v xml:space="preserve"> </v>
      </c>
      <c r="H46" s="50" t="str">
        <f>IF(ISNUMBER('Tipps eintragen'!D48),'Tipps eintragen'!D48,"")</f>
        <v/>
      </c>
      <c r="I46" s="13" t="s">
        <v>0</v>
      </c>
      <c r="J46" s="24" t="str">
        <f>IF(ISNUMBER('Tipps eintragen'!F48),'Tipps eintragen'!F48,"")</f>
        <v/>
      </c>
      <c r="K46" s="96" t="str">
        <f t="shared" si="2"/>
        <v/>
      </c>
      <c r="L46" s="50"/>
      <c r="M46" s="50"/>
      <c r="N46" s="56">
        <f>SUM(L37:M45)</f>
        <v>0</v>
      </c>
    </row>
    <row r="47" spans="1:14" s="10" customFormat="1" ht="15.75" x14ac:dyDescent="0.25">
      <c r="A47" s="130" t="str">
        <f>'Tipps eintragen'!A49</f>
        <v>5. Spieltag 09.-11.10.2026</v>
      </c>
      <c r="B47" s="130"/>
      <c r="C47" s="131"/>
      <c r="D47" s="11"/>
      <c r="E47" s="10" t="s">
        <v>0</v>
      </c>
      <c r="F47" s="25"/>
      <c r="G47" s="97" t="str">
        <f t="shared" si="8"/>
        <v xml:space="preserve"> </v>
      </c>
      <c r="H47" s="49" t="str">
        <f>IF(ISNUMBER('Tipps eintragen'!D49),'Tipps eintragen'!D49,"")</f>
        <v/>
      </c>
      <c r="I47" s="10" t="s">
        <v>0</v>
      </c>
      <c r="J47" s="32" t="str">
        <f>IF(ISNUMBER('Tipps eintragen'!F49),'Tipps eintragen'!F49,"")</f>
        <v/>
      </c>
      <c r="K47" s="97" t="str">
        <f t="shared" si="2"/>
        <v/>
      </c>
      <c r="L47" s="57"/>
      <c r="M47" s="52"/>
      <c r="N47" s="54"/>
    </row>
    <row r="48" spans="1:14" x14ac:dyDescent="0.2">
      <c r="A48" t="str">
        <f>'Tipps eintragen'!A50</f>
        <v>Köln</v>
      </c>
      <c r="B48" s="17" t="s">
        <v>69</v>
      </c>
      <c r="C48" t="str">
        <f>'Tipps eintragen'!C50</f>
        <v>M'gladbach</v>
      </c>
      <c r="D48" s="15"/>
      <c r="E48" s="2" t="s">
        <v>2</v>
      </c>
      <c r="F48" s="104"/>
      <c r="G48" s="96" t="str">
        <f t="shared" si="8"/>
        <v xml:space="preserve"> </v>
      </c>
      <c r="H48" s="49" t="str">
        <f>IF(ISNUMBER('Tipps eintragen'!D50),'Tipps eintragen'!D50,"")</f>
        <v/>
      </c>
      <c r="I48" s="2" t="s">
        <v>2</v>
      </c>
      <c r="J48" s="32" t="str">
        <f>IF(ISNUMBER('Tipps eintragen'!F50),'Tipps eintragen'!F50,"")</f>
        <v/>
      </c>
      <c r="K48" s="96" t="str">
        <f t="shared" si="2"/>
        <v/>
      </c>
      <c r="L48" s="52">
        <f t="shared" ref="L48:L56" si="11">IF(ISNUMBER(K48),IF(G48=K48,IF(K48=2,Pkte_AS,IF(K48=1,Pkte_HS,Pkte_U)),0),0)</f>
        <v>0</v>
      </c>
      <c r="M48" s="52">
        <f t="shared" ref="M48:M56" si="12">IF(AND(ISNUMBER(G48),ISNUMBER(K48)),IF(AND(D48=H48,F48=J48),2,0),0)</f>
        <v>0</v>
      </c>
      <c r="N48" s="55"/>
    </row>
    <row r="49" spans="1:14" x14ac:dyDescent="0.2">
      <c r="A49" t="str">
        <f>'Tipps eintragen'!A51</f>
        <v>Dortmund</v>
      </c>
      <c r="B49" s="17" t="s">
        <v>69</v>
      </c>
      <c r="C49" t="str">
        <f>'Tipps eintragen'!C51</f>
        <v>Bremen</v>
      </c>
      <c r="D49" s="15"/>
      <c r="E49" s="2" t="s">
        <v>2</v>
      </c>
      <c r="F49" s="104"/>
      <c r="G49" s="96" t="str">
        <f t="shared" si="8"/>
        <v xml:space="preserve"> </v>
      </c>
      <c r="H49" s="49" t="str">
        <f>IF(ISNUMBER('Tipps eintragen'!D51),'Tipps eintragen'!D51,"")</f>
        <v/>
      </c>
      <c r="I49" s="2" t="s">
        <v>2</v>
      </c>
      <c r="J49" s="32" t="str">
        <f>IF(ISNUMBER('Tipps eintragen'!F51),'Tipps eintragen'!F51,"")</f>
        <v/>
      </c>
      <c r="K49" s="96" t="str">
        <f t="shared" si="2"/>
        <v/>
      </c>
      <c r="L49" s="52">
        <f t="shared" si="11"/>
        <v>0</v>
      </c>
      <c r="M49" s="52">
        <f t="shared" si="12"/>
        <v>0</v>
      </c>
      <c r="N49" s="55"/>
    </row>
    <row r="50" spans="1:14" x14ac:dyDescent="0.2">
      <c r="A50" t="str">
        <f>'Tipps eintragen'!A52</f>
        <v>Freiburg</v>
      </c>
      <c r="B50" s="17" t="s">
        <v>69</v>
      </c>
      <c r="C50" t="str">
        <f>'Tipps eintragen'!C52</f>
        <v>Schalke</v>
      </c>
      <c r="D50" s="15"/>
      <c r="E50" s="2" t="s">
        <v>2</v>
      </c>
      <c r="F50" s="104"/>
      <c r="G50" s="96" t="str">
        <f t="shared" si="8"/>
        <v xml:space="preserve"> </v>
      </c>
      <c r="H50" s="49" t="str">
        <f>IF(ISNUMBER('Tipps eintragen'!D52),'Tipps eintragen'!D52,"")</f>
        <v/>
      </c>
      <c r="I50" s="2" t="s">
        <v>2</v>
      </c>
      <c r="J50" s="32" t="str">
        <f>IF(ISNUMBER('Tipps eintragen'!F52),'Tipps eintragen'!F52,"")</f>
        <v/>
      </c>
      <c r="K50" s="96" t="str">
        <f t="shared" si="2"/>
        <v/>
      </c>
      <c r="L50" s="52">
        <f t="shared" si="11"/>
        <v>0</v>
      </c>
      <c r="M50" s="52">
        <f t="shared" si="12"/>
        <v>0</v>
      </c>
      <c r="N50" s="55"/>
    </row>
    <row r="51" spans="1:14" x14ac:dyDescent="0.2">
      <c r="A51" t="str">
        <f>'Tipps eintragen'!A53</f>
        <v>Mainz</v>
      </c>
      <c r="B51" s="17" t="s">
        <v>69</v>
      </c>
      <c r="C51" t="str">
        <f>'Tipps eintragen'!C53</f>
        <v>Leverkusen</v>
      </c>
      <c r="D51" s="15"/>
      <c r="E51" s="2" t="s">
        <v>2</v>
      </c>
      <c r="F51" s="104"/>
      <c r="G51" s="96" t="str">
        <f t="shared" si="8"/>
        <v xml:space="preserve"> </v>
      </c>
      <c r="H51" s="49" t="str">
        <f>IF(ISNUMBER('Tipps eintragen'!D53),'Tipps eintragen'!D53,"")</f>
        <v/>
      </c>
      <c r="I51" s="2" t="s">
        <v>2</v>
      </c>
      <c r="J51" s="32" t="str">
        <f>IF(ISNUMBER('Tipps eintragen'!F53),'Tipps eintragen'!F53,"")</f>
        <v/>
      </c>
      <c r="K51" s="96" t="str">
        <f t="shared" si="2"/>
        <v/>
      </c>
      <c r="L51" s="52">
        <f t="shared" si="11"/>
        <v>0</v>
      </c>
      <c r="M51" s="52">
        <f t="shared" si="12"/>
        <v>0</v>
      </c>
      <c r="N51" s="55"/>
    </row>
    <row r="52" spans="1:14" x14ac:dyDescent="0.2">
      <c r="A52" t="str">
        <f>'Tipps eintragen'!A54</f>
        <v>Paderborn</v>
      </c>
      <c r="B52" s="17" t="s">
        <v>69</v>
      </c>
      <c r="C52" t="str">
        <f>'Tipps eintragen'!C54</f>
        <v>Stuttgart</v>
      </c>
      <c r="D52" s="15"/>
      <c r="E52" s="2" t="s">
        <v>2</v>
      </c>
      <c r="F52" s="104"/>
      <c r="G52" s="96" t="str">
        <f t="shared" si="8"/>
        <v xml:space="preserve"> </v>
      </c>
      <c r="H52" s="49" t="str">
        <f>IF(ISNUMBER('Tipps eintragen'!D54),'Tipps eintragen'!D54,"")</f>
        <v/>
      </c>
      <c r="I52" s="2" t="s">
        <v>2</v>
      </c>
      <c r="J52" s="32" t="str">
        <f>IF(ISNUMBER('Tipps eintragen'!F54),'Tipps eintragen'!F54,"")</f>
        <v/>
      </c>
      <c r="K52" s="96" t="str">
        <f t="shared" si="2"/>
        <v/>
      </c>
      <c r="L52" s="52">
        <f t="shared" si="11"/>
        <v>0</v>
      </c>
      <c r="M52" s="52">
        <f t="shared" si="12"/>
        <v>0</v>
      </c>
      <c r="N52" s="55"/>
    </row>
    <row r="53" spans="1:14" x14ac:dyDescent="0.2">
      <c r="A53" t="str">
        <f>'Tipps eintragen'!A55</f>
        <v>Union Berlin</v>
      </c>
      <c r="B53" s="17" t="s">
        <v>69</v>
      </c>
      <c r="C53" t="str">
        <f>'Tipps eintragen'!C55</f>
        <v>Elversberg</v>
      </c>
      <c r="D53" s="15"/>
      <c r="E53" s="2" t="s">
        <v>2</v>
      </c>
      <c r="F53" s="104"/>
      <c r="G53" s="96" t="str">
        <f t="shared" si="8"/>
        <v xml:space="preserve"> </v>
      </c>
      <c r="H53" s="49" t="str">
        <f>IF(ISNUMBER('Tipps eintragen'!D55),'Tipps eintragen'!D55,"")</f>
        <v/>
      </c>
      <c r="I53" s="2" t="s">
        <v>2</v>
      </c>
      <c r="J53" s="32" t="str">
        <f>IF(ISNUMBER('Tipps eintragen'!F55),'Tipps eintragen'!F55,"")</f>
        <v/>
      </c>
      <c r="K53" s="96" t="str">
        <f t="shared" si="2"/>
        <v/>
      </c>
      <c r="L53" s="52">
        <f t="shared" si="11"/>
        <v>0</v>
      </c>
      <c r="M53" s="52">
        <f t="shared" si="12"/>
        <v>0</v>
      </c>
      <c r="N53" s="55"/>
    </row>
    <row r="54" spans="1:14" x14ac:dyDescent="0.2">
      <c r="A54" t="str">
        <f>'Tipps eintragen'!A56</f>
        <v>Augsburg</v>
      </c>
      <c r="B54" s="17" t="s">
        <v>69</v>
      </c>
      <c r="C54" t="str">
        <f>'Tipps eintragen'!C56</f>
        <v>Bayern</v>
      </c>
      <c r="D54" s="15"/>
      <c r="E54" s="2" t="s">
        <v>2</v>
      </c>
      <c r="F54" s="104"/>
      <c r="G54" s="96" t="str">
        <f t="shared" si="8"/>
        <v xml:space="preserve"> </v>
      </c>
      <c r="H54" s="49" t="str">
        <f>IF(ISNUMBER('Tipps eintragen'!D56),'Tipps eintragen'!D56,"")</f>
        <v/>
      </c>
      <c r="I54" s="2" t="s">
        <v>2</v>
      </c>
      <c r="J54" s="32" t="str">
        <f>IF(ISNUMBER('Tipps eintragen'!F56),'Tipps eintragen'!F56,"")</f>
        <v/>
      </c>
      <c r="K54" s="96" t="str">
        <f t="shared" si="2"/>
        <v/>
      </c>
      <c r="L54" s="52">
        <f t="shared" si="11"/>
        <v>0</v>
      </c>
      <c r="M54" s="52">
        <f t="shared" si="12"/>
        <v>0</v>
      </c>
      <c r="N54" s="55"/>
    </row>
    <row r="55" spans="1:14" x14ac:dyDescent="0.2">
      <c r="A55" t="str">
        <f>'Tipps eintragen'!A57</f>
        <v>Hoffenheim</v>
      </c>
      <c r="B55" s="17" t="s">
        <v>69</v>
      </c>
      <c r="C55" t="str">
        <f>'Tipps eintragen'!C57</f>
        <v>Hamburg</v>
      </c>
      <c r="D55" s="15"/>
      <c r="E55" s="2" t="s">
        <v>2</v>
      </c>
      <c r="F55" s="104"/>
      <c r="G55" s="96" t="str">
        <f t="shared" si="8"/>
        <v xml:space="preserve"> </v>
      </c>
      <c r="H55" s="49" t="str">
        <f>IF(ISNUMBER('Tipps eintragen'!D57),'Tipps eintragen'!D57,"")</f>
        <v/>
      </c>
      <c r="I55" s="2" t="s">
        <v>2</v>
      </c>
      <c r="J55" s="32" t="str">
        <f>IF(ISNUMBER('Tipps eintragen'!F57),'Tipps eintragen'!F57,"")</f>
        <v/>
      </c>
      <c r="K55" s="96" t="str">
        <f t="shared" si="2"/>
        <v/>
      </c>
      <c r="L55" s="52">
        <f t="shared" si="11"/>
        <v>0</v>
      </c>
      <c r="M55" s="52">
        <f t="shared" si="12"/>
        <v>0</v>
      </c>
      <c r="N55" s="55"/>
    </row>
    <row r="56" spans="1:14" x14ac:dyDescent="0.2">
      <c r="A56" t="str">
        <f>'Tipps eintragen'!A58</f>
        <v>Leipzig</v>
      </c>
      <c r="B56" s="17" t="s">
        <v>69</v>
      </c>
      <c r="C56" t="str">
        <f>'Tipps eintragen'!C58</f>
        <v>Frankfurt</v>
      </c>
      <c r="D56" s="15"/>
      <c r="E56" s="2" t="s">
        <v>2</v>
      </c>
      <c r="F56" s="104"/>
      <c r="G56" s="96" t="str">
        <f t="shared" si="8"/>
        <v xml:space="preserve"> </v>
      </c>
      <c r="H56" s="49" t="str">
        <f>IF(ISNUMBER('Tipps eintragen'!D58),'Tipps eintragen'!D58,"")</f>
        <v/>
      </c>
      <c r="I56" s="2" t="s">
        <v>2</v>
      </c>
      <c r="J56" s="32" t="str">
        <f>IF(ISNUMBER('Tipps eintragen'!F58),'Tipps eintragen'!F58,"")</f>
        <v/>
      </c>
      <c r="K56" s="96" t="str">
        <f t="shared" si="2"/>
        <v/>
      </c>
      <c r="L56" s="52">
        <f t="shared" si="11"/>
        <v>0</v>
      </c>
      <c r="M56" s="52">
        <f t="shared" si="12"/>
        <v>0</v>
      </c>
      <c r="N56" s="55"/>
    </row>
    <row r="57" spans="1:14" ht="13.5" thickBot="1" x14ac:dyDescent="0.25">
      <c r="A57" s="12"/>
      <c r="B57" s="13"/>
      <c r="C57" s="12"/>
      <c r="D57" s="14"/>
      <c r="E57" s="13" t="s">
        <v>0</v>
      </c>
      <c r="F57" s="24"/>
      <c r="G57" s="96" t="str">
        <f t="shared" si="8"/>
        <v xml:space="preserve"> </v>
      </c>
      <c r="H57" s="50" t="str">
        <f>IF(ISNUMBER('Tipps eintragen'!D59),'Tipps eintragen'!D59,"")</f>
        <v/>
      </c>
      <c r="I57" s="13" t="s">
        <v>0</v>
      </c>
      <c r="J57" s="24" t="str">
        <f>IF(ISNUMBER('Tipps eintragen'!F59),'Tipps eintragen'!F59,"")</f>
        <v/>
      </c>
      <c r="K57" s="96" t="str">
        <f t="shared" si="2"/>
        <v/>
      </c>
      <c r="L57" s="50"/>
      <c r="M57" s="50"/>
      <c r="N57" s="56">
        <f>SUM(L48:M56)</f>
        <v>0</v>
      </c>
    </row>
    <row r="58" spans="1:14" s="10" customFormat="1" ht="15.75" x14ac:dyDescent="0.25">
      <c r="A58" s="130" t="str">
        <f>'Tipps eintragen'!A60</f>
        <v>6. Spieltag 16.-18.10.2026</v>
      </c>
      <c r="B58" s="130"/>
      <c r="C58" s="131"/>
      <c r="D58" s="11"/>
      <c r="E58" s="10" t="s">
        <v>0</v>
      </c>
      <c r="F58" s="25"/>
      <c r="G58" s="97" t="str">
        <f t="shared" si="8"/>
        <v xml:space="preserve"> </v>
      </c>
      <c r="H58" s="49" t="str">
        <f>IF(ISNUMBER('Tipps eintragen'!D60),'Tipps eintragen'!D60,"")</f>
        <v/>
      </c>
      <c r="I58" s="10" t="s">
        <v>0</v>
      </c>
      <c r="J58" s="32" t="str">
        <f>IF(ISNUMBER('Tipps eintragen'!F60),'Tipps eintragen'!F60,"")</f>
        <v/>
      </c>
      <c r="K58" s="97" t="str">
        <f t="shared" si="2"/>
        <v/>
      </c>
      <c r="L58" s="57"/>
      <c r="M58" s="52"/>
      <c r="N58" s="54"/>
    </row>
    <row r="59" spans="1:14" x14ac:dyDescent="0.2">
      <c r="A59" t="str">
        <f>'Tipps eintragen'!A61</f>
        <v>Hamburg</v>
      </c>
      <c r="B59" s="17" t="s">
        <v>69</v>
      </c>
      <c r="C59" t="str">
        <f>'Tipps eintragen'!C61</f>
        <v>Stuttgart</v>
      </c>
      <c r="D59" s="15"/>
      <c r="E59" s="2" t="s">
        <v>2</v>
      </c>
      <c r="F59" s="104"/>
      <c r="G59" s="96" t="str">
        <f t="shared" si="8"/>
        <v xml:space="preserve"> </v>
      </c>
      <c r="H59" s="49" t="str">
        <f>IF(ISNUMBER('Tipps eintragen'!D61),'Tipps eintragen'!D61,"")</f>
        <v/>
      </c>
      <c r="I59" s="2" t="s">
        <v>2</v>
      </c>
      <c r="J59" s="32" t="str">
        <f>IF(ISNUMBER('Tipps eintragen'!F61),'Tipps eintragen'!F61,"")</f>
        <v/>
      </c>
      <c r="K59" s="96" t="str">
        <f t="shared" si="2"/>
        <v/>
      </c>
      <c r="L59" s="52">
        <f t="shared" ref="L59:L67" si="13">IF(ISNUMBER(K59),IF(G59=K59,IF(K59=2,Pkte_AS,IF(K59=1,Pkte_HS,Pkte_U)),0),0)</f>
        <v>0</v>
      </c>
      <c r="M59" s="52">
        <f t="shared" ref="M59:M67" si="14">IF(AND(ISNUMBER(G59),ISNUMBER(K59)),IF(AND(D59=H59,F59=J59),2,0),0)</f>
        <v>0</v>
      </c>
      <c r="N59" s="55"/>
    </row>
    <row r="60" spans="1:14" x14ac:dyDescent="0.2">
      <c r="A60" t="str">
        <f>'Tipps eintragen'!A62</f>
        <v>Bremen</v>
      </c>
      <c r="B60" s="17" t="s">
        <v>69</v>
      </c>
      <c r="C60" t="str">
        <f>'Tipps eintragen'!C62</f>
        <v>Paderborn</v>
      </c>
      <c r="D60" s="15"/>
      <c r="E60" s="2" t="s">
        <v>2</v>
      </c>
      <c r="F60" s="104"/>
      <c r="G60" s="96" t="str">
        <f t="shared" si="8"/>
        <v xml:space="preserve"> </v>
      </c>
      <c r="H60" s="49" t="str">
        <f>IF(ISNUMBER('Tipps eintragen'!D62),'Tipps eintragen'!D62,"")</f>
        <v/>
      </c>
      <c r="I60" s="2" t="s">
        <v>2</v>
      </c>
      <c r="J60" s="32" t="str">
        <f>IF(ISNUMBER('Tipps eintragen'!F62),'Tipps eintragen'!F62,"")</f>
        <v/>
      </c>
      <c r="K60" s="96" t="str">
        <f t="shared" si="2"/>
        <v/>
      </c>
      <c r="L60" s="52">
        <f t="shared" si="13"/>
        <v>0</v>
      </c>
      <c r="M60" s="52">
        <f t="shared" si="14"/>
        <v>0</v>
      </c>
      <c r="N60" s="55"/>
    </row>
    <row r="61" spans="1:14" x14ac:dyDescent="0.2">
      <c r="A61" t="str">
        <f>'Tipps eintragen'!A63</f>
        <v>Bayern</v>
      </c>
      <c r="B61" s="17" t="s">
        <v>69</v>
      </c>
      <c r="C61" t="str">
        <f>'Tipps eintragen'!C63</f>
        <v>Leipzig</v>
      </c>
      <c r="D61" s="15"/>
      <c r="E61" s="2" t="s">
        <v>2</v>
      </c>
      <c r="F61" s="104"/>
      <c r="G61" s="96" t="str">
        <f t="shared" si="8"/>
        <v xml:space="preserve"> </v>
      </c>
      <c r="H61" s="49" t="str">
        <f>IF(ISNUMBER('Tipps eintragen'!D63),'Tipps eintragen'!D63,"")</f>
        <v/>
      </c>
      <c r="I61" s="2" t="s">
        <v>2</v>
      </c>
      <c r="J61" s="32" t="str">
        <f>IF(ISNUMBER('Tipps eintragen'!F63),'Tipps eintragen'!F63,"")</f>
        <v/>
      </c>
      <c r="K61" s="96" t="str">
        <f t="shared" si="2"/>
        <v/>
      </c>
      <c r="L61" s="52">
        <f t="shared" si="13"/>
        <v>0</v>
      </c>
      <c r="M61" s="52">
        <f t="shared" si="14"/>
        <v>0</v>
      </c>
      <c r="N61" s="55"/>
    </row>
    <row r="62" spans="1:14" x14ac:dyDescent="0.2">
      <c r="A62" t="str">
        <f>'Tipps eintragen'!A64</f>
        <v>M'gladbach</v>
      </c>
      <c r="B62" s="17" t="s">
        <v>69</v>
      </c>
      <c r="C62" t="str">
        <f>'Tipps eintragen'!C64</f>
        <v>Hoffenheim</v>
      </c>
      <c r="D62" s="15"/>
      <c r="E62" s="2" t="s">
        <v>2</v>
      </c>
      <c r="F62" s="104"/>
      <c r="G62" s="96" t="str">
        <f t="shared" si="8"/>
        <v xml:space="preserve"> </v>
      </c>
      <c r="H62" s="49" t="str">
        <f>IF(ISNUMBER('Tipps eintragen'!D64),'Tipps eintragen'!D64,"")</f>
        <v/>
      </c>
      <c r="I62" s="2" t="s">
        <v>2</v>
      </c>
      <c r="J62" s="32" t="str">
        <f>IF(ISNUMBER('Tipps eintragen'!F64),'Tipps eintragen'!F64,"")</f>
        <v/>
      </c>
      <c r="K62" s="96" t="str">
        <f t="shared" si="2"/>
        <v/>
      </c>
      <c r="L62" s="52">
        <f t="shared" si="13"/>
        <v>0</v>
      </c>
      <c r="M62" s="52">
        <f t="shared" si="14"/>
        <v>0</v>
      </c>
      <c r="N62" s="55"/>
    </row>
    <row r="63" spans="1:14" x14ac:dyDescent="0.2">
      <c r="A63" t="str">
        <f>'Tipps eintragen'!A65</f>
        <v>Frankfurt</v>
      </c>
      <c r="B63" s="17" t="s">
        <v>69</v>
      </c>
      <c r="C63" t="str">
        <f>'Tipps eintragen'!C65</f>
        <v>Köln</v>
      </c>
      <c r="D63" s="15"/>
      <c r="E63" s="2" t="s">
        <v>2</v>
      </c>
      <c r="F63" s="104"/>
      <c r="G63" s="96" t="str">
        <f t="shared" si="8"/>
        <v xml:space="preserve"> </v>
      </c>
      <c r="H63" s="49" t="str">
        <f>IF(ISNUMBER('Tipps eintragen'!D65),'Tipps eintragen'!D65,"")</f>
        <v/>
      </c>
      <c r="I63" s="2" t="s">
        <v>2</v>
      </c>
      <c r="J63" s="32" t="str">
        <f>IF(ISNUMBER('Tipps eintragen'!F65),'Tipps eintragen'!F65,"")</f>
        <v/>
      </c>
      <c r="K63" s="96" t="str">
        <f t="shared" si="2"/>
        <v/>
      </c>
      <c r="L63" s="52">
        <f t="shared" si="13"/>
        <v>0</v>
      </c>
      <c r="M63" s="52">
        <f t="shared" si="14"/>
        <v>0</v>
      </c>
      <c r="N63" s="55"/>
    </row>
    <row r="64" spans="1:14" x14ac:dyDescent="0.2">
      <c r="A64" t="str">
        <f>'Tipps eintragen'!A66</f>
        <v>Schalke</v>
      </c>
      <c r="B64" s="17" t="s">
        <v>69</v>
      </c>
      <c r="C64" t="str">
        <f>'Tipps eintragen'!C66</f>
        <v>Mainz</v>
      </c>
      <c r="D64" s="15"/>
      <c r="E64" s="2" t="s">
        <v>2</v>
      </c>
      <c r="F64" s="104"/>
      <c r="G64" s="96" t="str">
        <f t="shared" si="8"/>
        <v xml:space="preserve"> </v>
      </c>
      <c r="H64" s="49" t="str">
        <f>IF(ISNUMBER('Tipps eintragen'!D66),'Tipps eintragen'!D66,"")</f>
        <v/>
      </c>
      <c r="I64" s="2" t="s">
        <v>2</v>
      </c>
      <c r="J64" s="32" t="str">
        <f>IF(ISNUMBER('Tipps eintragen'!F66),'Tipps eintragen'!F66,"")</f>
        <v/>
      </c>
      <c r="K64" s="96" t="str">
        <f t="shared" si="2"/>
        <v/>
      </c>
      <c r="L64" s="52">
        <f t="shared" si="13"/>
        <v>0</v>
      </c>
      <c r="M64" s="52">
        <f t="shared" si="14"/>
        <v>0</v>
      </c>
      <c r="N64" s="55"/>
    </row>
    <row r="65" spans="1:14" x14ac:dyDescent="0.2">
      <c r="A65" t="str">
        <f>'Tipps eintragen'!A67</f>
        <v>Leverkusen</v>
      </c>
      <c r="B65" s="17" t="s">
        <v>69</v>
      </c>
      <c r="C65" t="str">
        <f>'Tipps eintragen'!C67</f>
        <v>Freiburg</v>
      </c>
      <c r="D65" s="15"/>
      <c r="E65" s="2" t="s">
        <v>2</v>
      </c>
      <c r="F65" s="104"/>
      <c r="G65" s="96" t="str">
        <f t="shared" si="8"/>
        <v xml:space="preserve"> </v>
      </c>
      <c r="H65" s="49" t="str">
        <f>IF(ISNUMBER('Tipps eintragen'!D67),'Tipps eintragen'!D67,"")</f>
        <v/>
      </c>
      <c r="I65" s="2" t="s">
        <v>2</v>
      </c>
      <c r="J65" s="32" t="str">
        <f>IF(ISNUMBER('Tipps eintragen'!F67),'Tipps eintragen'!F67,"")</f>
        <v/>
      </c>
      <c r="K65" s="96" t="str">
        <f t="shared" si="2"/>
        <v/>
      </c>
      <c r="L65" s="52">
        <f t="shared" si="13"/>
        <v>0</v>
      </c>
      <c r="M65" s="52">
        <f t="shared" si="14"/>
        <v>0</v>
      </c>
      <c r="N65" s="55"/>
    </row>
    <row r="66" spans="1:14" x14ac:dyDescent="0.2">
      <c r="A66" t="str">
        <f>'Tipps eintragen'!A68</f>
        <v>Union Berlin</v>
      </c>
      <c r="B66" s="17" t="s">
        <v>69</v>
      </c>
      <c r="C66" t="str">
        <f>'Tipps eintragen'!C68</f>
        <v>Dortmund</v>
      </c>
      <c r="D66" s="15"/>
      <c r="E66" s="2" t="s">
        <v>2</v>
      </c>
      <c r="F66" s="104"/>
      <c r="G66" s="96" t="str">
        <f t="shared" si="8"/>
        <v xml:space="preserve"> </v>
      </c>
      <c r="H66" s="49" t="str">
        <f>IF(ISNUMBER('Tipps eintragen'!D68),'Tipps eintragen'!D68,"")</f>
        <v/>
      </c>
      <c r="I66" s="2" t="s">
        <v>2</v>
      </c>
      <c r="J66" s="32" t="str">
        <f>IF(ISNUMBER('Tipps eintragen'!F68),'Tipps eintragen'!F68,"")</f>
        <v/>
      </c>
      <c r="K66" s="96" t="str">
        <f t="shared" si="2"/>
        <v/>
      </c>
      <c r="L66" s="52">
        <f t="shared" si="13"/>
        <v>0</v>
      </c>
      <c r="M66" s="52">
        <f t="shared" si="14"/>
        <v>0</v>
      </c>
      <c r="N66" s="55"/>
    </row>
    <row r="67" spans="1:14" x14ac:dyDescent="0.2">
      <c r="A67" t="str">
        <f>'Tipps eintragen'!A69</f>
        <v>Elversberg</v>
      </c>
      <c r="B67" s="17" t="s">
        <v>69</v>
      </c>
      <c r="C67" t="str">
        <f>'Tipps eintragen'!C69</f>
        <v>Augsburg</v>
      </c>
      <c r="D67" s="15"/>
      <c r="E67" s="2" t="s">
        <v>2</v>
      </c>
      <c r="F67" s="104"/>
      <c r="G67" s="96" t="str">
        <f t="shared" si="8"/>
        <v xml:space="preserve"> </v>
      </c>
      <c r="H67" s="49" t="str">
        <f>IF(ISNUMBER('Tipps eintragen'!D69),'Tipps eintragen'!D69,"")</f>
        <v/>
      </c>
      <c r="I67" s="2" t="s">
        <v>2</v>
      </c>
      <c r="J67" s="32" t="str">
        <f>IF(ISNUMBER('Tipps eintragen'!F69),'Tipps eintragen'!F69,"")</f>
        <v/>
      </c>
      <c r="K67" s="96" t="str">
        <f t="shared" si="2"/>
        <v/>
      </c>
      <c r="L67" s="52">
        <f t="shared" si="13"/>
        <v>0</v>
      </c>
      <c r="M67" s="52">
        <f t="shared" si="14"/>
        <v>0</v>
      </c>
      <c r="N67" s="55"/>
    </row>
    <row r="68" spans="1:14" ht="13.5" thickBot="1" x14ac:dyDescent="0.25">
      <c r="A68" s="12"/>
      <c r="B68" s="13"/>
      <c r="C68" s="12"/>
      <c r="D68" s="14"/>
      <c r="E68" s="13" t="s">
        <v>0</v>
      </c>
      <c r="F68" s="24"/>
      <c r="G68" s="96" t="str">
        <f t="shared" si="8"/>
        <v xml:space="preserve"> </v>
      </c>
      <c r="H68" s="50" t="str">
        <f>IF(ISNUMBER('Tipps eintragen'!D70),'Tipps eintragen'!D70,"")</f>
        <v/>
      </c>
      <c r="I68" s="13" t="s">
        <v>0</v>
      </c>
      <c r="J68" s="24" t="str">
        <f>IF(ISNUMBER('Tipps eintragen'!F70),'Tipps eintragen'!F70,"")</f>
        <v/>
      </c>
      <c r="K68" s="96" t="str">
        <f t="shared" si="2"/>
        <v/>
      </c>
      <c r="L68" s="50"/>
      <c r="M68" s="50"/>
      <c r="N68" s="56">
        <f>SUM(L59:M67)</f>
        <v>0</v>
      </c>
    </row>
    <row r="69" spans="1:14" s="10" customFormat="1" ht="15.75" x14ac:dyDescent="0.25">
      <c r="A69" s="130" t="str">
        <f>'Tipps eintragen'!A71</f>
        <v>7. Spieltag 23.-25.10.2026</v>
      </c>
      <c r="B69" s="130"/>
      <c r="C69" s="131"/>
      <c r="D69" s="11"/>
      <c r="E69" s="10" t="s">
        <v>0</v>
      </c>
      <c r="F69" s="25"/>
      <c r="G69" s="97" t="str">
        <f t="shared" ref="G69:G132" si="15">IF(OR(ISBLANK(D69),ISBLANK(F69))," ",IF(D69&gt;F69,1,IF(D69=F69,0,2)))</f>
        <v xml:space="preserve"> </v>
      </c>
      <c r="H69" s="49" t="str">
        <f>IF(ISNUMBER('Tipps eintragen'!D71),'Tipps eintragen'!D71,"")</f>
        <v/>
      </c>
      <c r="I69" s="10" t="s">
        <v>0</v>
      </c>
      <c r="J69" s="32" t="str">
        <f>IF(ISNUMBER('Tipps eintragen'!F71),'Tipps eintragen'!F71,"")</f>
        <v/>
      </c>
      <c r="K69" s="97" t="str">
        <f t="shared" ref="K69:K132" si="16">IF(AND(ISNUMBER(H69),ISNUMBER(J69)),IF(H69&gt;J69,1,IF(H69=J69,0,2)),"")</f>
        <v/>
      </c>
      <c r="L69" s="57"/>
      <c r="M69" s="52"/>
      <c r="N69" s="54"/>
    </row>
    <row r="70" spans="1:14" x14ac:dyDescent="0.2">
      <c r="A70" t="str">
        <f>'Tipps eintragen'!A72</f>
        <v>Stuttgart</v>
      </c>
      <c r="B70" s="17" t="s">
        <v>69</v>
      </c>
      <c r="C70" t="str">
        <f>'Tipps eintragen'!C72</f>
        <v>M'gladbach</v>
      </c>
      <c r="D70" s="15"/>
      <c r="E70" s="1" t="s">
        <v>2</v>
      </c>
      <c r="F70" s="104"/>
      <c r="G70" s="96" t="str">
        <f t="shared" si="15"/>
        <v xml:space="preserve"> </v>
      </c>
      <c r="H70" s="49" t="str">
        <f>IF(ISNUMBER('Tipps eintragen'!D72),'Tipps eintragen'!D72,"")</f>
        <v/>
      </c>
      <c r="I70" s="1" t="s">
        <v>2</v>
      </c>
      <c r="J70" s="32" t="str">
        <f>IF(ISNUMBER('Tipps eintragen'!F72),'Tipps eintragen'!F72,"")</f>
        <v/>
      </c>
      <c r="K70" s="96" t="str">
        <f t="shared" si="16"/>
        <v/>
      </c>
      <c r="L70" s="52">
        <f t="shared" ref="L70:L78" si="17">IF(ISNUMBER(K70),IF(G70=K70,IF(K70=2,Pkte_AS,IF(K70=1,Pkte_HS,Pkte_U)),0),0)</f>
        <v>0</v>
      </c>
      <c r="M70" s="52">
        <f t="shared" ref="M70:M78" si="18">IF(AND(ISNUMBER(G70),ISNUMBER(K70)),IF(AND(D70=H70,F70=J70),2,0),0)</f>
        <v>0</v>
      </c>
      <c r="N70" s="55"/>
    </row>
    <row r="71" spans="1:14" x14ac:dyDescent="0.2">
      <c r="A71" t="str">
        <f>'Tipps eintragen'!A73</f>
        <v>Köln</v>
      </c>
      <c r="B71" s="17" t="s">
        <v>69</v>
      </c>
      <c r="C71" t="str">
        <f>'Tipps eintragen'!C73</f>
        <v>Schalke</v>
      </c>
      <c r="D71" s="15"/>
      <c r="E71" s="1" t="s">
        <v>2</v>
      </c>
      <c r="F71" s="104"/>
      <c r="G71" s="96" t="str">
        <f t="shared" si="15"/>
        <v xml:space="preserve"> </v>
      </c>
      <c r="H71" s="49" t="str">
        <f>IF(ISNUMBER('Tipps eintragen'!D73),'Tipps eintragen'!D73,"")</f>
        <v/>
      </c>
      <c r="I71" s="1" t="s">
        <v>2</v>
      </c>
      <c r="J71" s="32" t="str">
        <f>IF(ISNUMBER('Tipps eintragen'!F73),'Tipps eintragen'!F73,"")</f>
        <v/>
      </c>
      <c r="K71" s="96" t="str">
        <f t="shared" si="16"/>
        <v/>
      </c>
      <c r="L71" s="52">
        <f t="shared" si="17"/>
        <v>0</v>
      </c>
      <c r="M71" s="52">
        <f t="shared" si="18"/>
        <v>0</v>
      </c>
      <c r="N71" s="55"/>
    </row>
    <row r="72" spans="1:14" x14ac:dyDescent="0.2">
      <c r="A72" t="str">
        <f>'Tipps eintragen'!A74</f>
        <v>Dortmund</v>
      </c>
      <c r="B72" s="17" t="s">
        <v>69</v>
      </c>
      <c r="C72" t="str">
        <f>'Tipps eintragen'!C74</f>
        <v>Frankfurt</v>
      </c>
      <c r="D72" s="15"/>
      <c r="E72" s="1" t="s">
        <v>2</v>
      </c>
      <c r="F72" s="104"/>
      <c r="G72" s="96" t="str">
        <f t="shared" si="15"/>
        <v xml:space="preserve"> </v>
      </c>
      <c r="H72" s="49" t="str">
        <f>IF(ISNUMBER('Tipps eintragen'!D74),'Tipps eintragen'!D74,"")</f>
        <v/>
      </c>
      <c r="I72" s="1" t="s">
        <v>2</v>
      </c>
      <c r="J72" s="32" t="str">
        <f>IF(ISNUMBER('Tipps eintragen'!F74),'Tipps eintragen'!F74,"")</f>
        <v/>
      </c>
      <c r="K72" s="96" t="str">
        <f t="shared" si="16"/>
        <v/>
      </c>
      <c r="L72" s="52">
        <f t="shared" si="17"/>
        <v>0</v>
      </c>
      <c r="M72" s="52">
        <f t="shared" si="18"/>
        <v>0</v>
      </c>
      <c r="N72" s="55"/>
    </row>
    <row r="73" spans="1:14" x14ac:dyDescent="0.2">
      <c r="A73" t="str">
        <f>'Tipps eintragen'!A75</f>
        <v>Freiburg</v>
      </c>
      <c r="B73" s="17" t="s">
        <v>69</v>
      </c>
      <c r="C73" t="str">
        <f>'Tipps eintragen'!C75</f>
        <v>Bayern</v>
      </c>
      <c r="D73" s="15"/>
      <c r="E73" s="1" t="s">
        <v>2</v>
      </c>
      <c r="F73" s="104"/>
      <c r="G73" s="96" t="str">
        <f t="shared" si="15"/>
        <v xml:space="preserve"> </v>
      </c>
      <c r="H73" s="49" t="str">
        <f>IF(ISNUMBER('Tipps eintragen'!D75),'Tipps eintragen'!D75,"")</f>
        <v/>
      </c>
      <c r="I73" s="1" t="s">
        <v>2</v>
      </c>
      <c r="J73" s="32" t="str">
        <f>IF(ISNUMBER('Tipps eintragen'!F75),'Tipps eintragen'!F75,"")</f>
        <v/>
      </c>
      <c r="K73" s="96" t="str">
        <f t="shared" si="16"/>
        <v/>
      </c>
      <c r="L73" s="52">
        <f t="shared" si="17"/>
        <v>0</v>
      </c>
      <c r="M73" s="52">
        <f t="shared" si="18"/>
        <v>0</v>
      </c>
      <c r="N73" s="55"/>
    </row>
    <row r="74" spans="1:14" x14ac:dyDescent="0.2">
      <c r="A74" t="str">
        <f>'Tipps eintragen'!A76</f>
        <v>Mainz</v>
      </c>
      <c r="B74" s="17" t="s">
        <v>69</v>
      </c>
      <c r="C74" t="str">
        <f>'Tipps eintragen'!C76</f>
        <v>Bremen</v>
      </c>
      <c r="D74" s="15"/>
      <c r="E74" s="1" t="s">
        <v>2</v>
      </c>
      <c r="F74" s="104"/>
      <c r="G74" s="96" t="str">
        <f t="shared" si="15"/>
        <v xml:space="preserve"> </v>
      </c>
      <c r="H74" s="49" t="str">
        <f>IF(ISNUMBER('Tipps eintragen'!D76),'Tipps eintragen'!D76,"")</f>
        <v/>
      </c>
      <c r="I74" s="1" t="s">
        <v>2</v>
      </c>
      <c r="J74" s="32" t="str">
        <f>IF(ISNUMBER('Tipps eintragen'!F76),'Tipps eintragen'!F76,"")</f>
        <v/>
      </c>
      <c r="K74" s="96" t="str">
        <f t="shared" si="16"/>
        <v/>
      </c>
      <c r="L74" s="52">
        <f t="shared" si="17"/>
        <v>0</v>
      </c>
      <c r="M74" s="52">
        <f t="shared" si="18"/>
        <v>0</v>
      </c>
      <c r="N74" s="55"/>
    </row>
    <row r="75" spans="1:14" x14ac:dyDescent="0.2">
      <c r="A75" t="str">
        <f>'Tipps eintragen'!A77</f>
        <v>Paderborn</v>
      </c>
      <c r="B75" s="17" t="s">
        <v>69</v>
      </c>
      <c r="C75" t="str">
        <f>'Tipps eintragen'!C77</f>
        <v>Hamburg</v>
      </c>
      <c r="D75" s="15"/>
      <c r="E75" s="1" t="s">
        <v>2</v>
      </c>
      <c r="F75" s="104"/>
      <c r="G75" s="96" t="str">
        <f t="shared" si="15"/>
        <v xml:space="preserve"> </v>
      </c>
      <c r="H75" s="49" t="str">
        <f>IF(ISNUMBER('Tipps eintragen'!D77),'Tipps eintragen'!D77,"")</f>
        <v/>
      </c>
      <c r="I75" s="1" t="s">
        <v>2</v>
      </c>
      <c r="J75" s="32" t="str">
        <f>IF(ISNUMBER('Tipps eintragen'!F77),'Tipps eintragen'!F77,"")</f>
        <v/>
      </c>
      <c r="K75" s="96" t="str">
        <f t="shared" si="16"/>
        <v/>
      </c>
      <c r="L75" s="52">
        <f t="shared" si="17"/>
        <v>0</v>
      </c>
      <c r="M75" s="52">
        <f t="shared" si="18"/>
        <v>0</v>
      </c>
      <c r="N75" s="55"/>
    </row>
    <row r="76" spans="1:14" x14ac:dyDescent="0.2">
      <c r="A76" t="str">
        <f>'Tipps eintragen'!A78</f>
        <v>Augsburg</v>
      </c>
      <c r="B76" s="17" t="s">
        <v>69</v>
      </c>
      <c r="C76" t="str">
        <f>'Tipps eintragen'!C78</f>
        <v>Union Berlin</v>
      </c>
      <c r="D76" s="15"/>
      <c r="E76" s="1" t="s">
        <v>2</v>
      </c>
      <c r="F76" s="104"/>
      <c r="G76" s="96" t="str">
        <f t="shared" si="15"/>
        <v xml:space="preserve"> </v>
      </c>
      <c r="H76" s="49" t="str">
        <f>IF(ISNUMBER('Tipps eintragen'!D78),'Tipps eintragen'!D78,"")</f>
        <v/>
      </c>
      <c r="I76" s="1" t="s">
        <v>2</v>
      </c>
      <c r="J76" s="32" t="str">
        <f>IF(ISNUMBER('Tipps eintragen'!F78),'Tipps eintragen'!F78,"")</f>
        <v/>
      </c>
      <c r="K76" s="96" t="str">
        <f t="shared" si="16"/>
        <v/>
      </c>
      <c r="L76" s="52">
        <f t="shared" si="17"/>
        <v>0</v>
      </c>
      <c r="M76" s="52">
        <f t="shared" si="18"/>
        <v>0</v>
      </c>
      <c r="N76" s="55"/>
    </row>
    <row r="77" spans="1:14" x14ac:dyDescent="0.2">
      <c r="A77" t="str">
        <f>'Tipps eintragen'!A79</f>
        <v>Hoffenheim</v>
      </c>
      <c r="B77" s="17" t="s">
        <v>69</v>
      </c>
      <c r="C77" t="str">
        <f>'Tipps eintragen'!C79</f>
        <v>Leverkusen</v>
      </c>
      <c r="D77" s="15"/>
      <c r="E77" s="1" t="s">
        <v>2</v>
      </c>
      <c r="F77" s="104"/>
      <c r="G77" s="96" t="str">
        <f t="shared" si="15"/>
        <v xml:space="preserve"> </v>
      </c>
      <c r="H77" s="49" t="str">
        <f>IF(ISNUMBER('Tipps eintragen'!D79),'Tipps eintragen'!D79,"")</f>
        <v/>
      </c>
      <c r="I77" s="1" t="s">
        <v>2</v>
      </c>
      <c r="J77" s="32" t="str">
        <f>IF(ISNUMBER('Tipps eintragen'!F79),'Tipps eintragen'!F79,"")</f>
        <v/>
      </c>
      <c r="K77" s="96" t="str">
        <f t="shared" si="16"/>
        <v/>
      </c>
      <c r="L77" s="52">
        <f t="shared" si="17"/>
        <v>0</v>
      </c>
      <c r="M77" s="52">
        <f t="shared" si="18"/>
        <v>0</v>
      </c>
      <c r="N77" s="55"/>
    </row>
    <row r="78" spans="1:14" x14ac:dyDescent="0.2">
      <c r="A78" t="str">
        <f>'Tipps eintragen'!A80</f>
        <v>Leipzig</v>
      </c>
      <c r="B78" s="17" t="s">
        <v>69</v>
      </c>
      <c r="C78" t="str">
        <f>'Tipps eintragen'!C80</f>
        <v>Elversberg</v>
      </c>
      <c r="D78" s="15"/>
      <c r="E78" s="1" t="s">
        <v>2</v>
      </c>
      <c r="F78" s="104"/>
      <c r="G78" s="96" t="str">
        <f t="shared" si="15"/>
        <v xml:space="preserve"> </v>
      </c>
      <c r="H78" s="49" t="str">
        <f>IF(ISNUMBER('Tipps eintragen'!D80),'Tipps eintragen'!D80,"")</f>
        <v/>
      </c>
      <c r="I78" s="1" t="s">
        <v>2</v>
      </c>
      <c r="J78" s="32" t="str">
        <f>IF(ISNUMBER('Tipps eintragen'!F80),'Tipps eintragen'!F80,"")</f>
        <v/>
      </c>
      <c r="K78" s="96" t="str">
        <f t="shared" si="16"/>
        <v/>
      </c>
      <c r="L78" s="52">
        <f t="shared" si="17"/>
        <v>0</v>
      </c>
      <c r="M78" s="52">
        <f t="shared" si="18"/>
        <v>0</v>
      </c>
      <c r="N78" s="55"/>
    </row>
    <row r="79" spans="1:14" ht="13.5" thickBot="1" x14ac:dyDescent="0.25">
      <c r="A79" s="12"/>
      <c r="B79" s="13"/>
      <c r="C79" s="12"/>
      <c r="D79" s="14"/>
      <c r="E79" s="13" t="s">
        <v>0</v>
      </c>
      <c r="F79" s="24"/>
      <c r="G79" s="96" t="str">
        <f t="shared" si="15"/>
        <v xml:space="preserve"> </v>
      </c>
      <c r="H79" s="50" t="str">
        <f>IF(ISNUMBER('Tipps eintragen'!D81),'Tipps eintragen'!D81,"")</f>
        <v/>
      </c>
      <c r="I79" s="13" t="s">
        <v>0</v>
      </c>
      <c r="J79" s="24" t="str">
        <f>IF(ISNUMBER('Tipps eintragen'!F81),'Tipps eintragen'!F81,"")</f>
        <v/>
      </c>
      <c r="K79" s="96" t="str">
        <f t="shared" si="16"/>
        <v/>
      </c>
      <c r="L79" s="50"/>
      <c r="M79" s="50"/>
      <c r="N79" s="56">
        <f>SUM(L70:M78)</f>
        <v>0</v>
      </c>
    </row>
    <row r="80" spans="1:14" s="10" customFormat="1" ht="15.75" x14ac:dyDescent="0.25">
      <c r="A80" s="130" t="str">
        <f>'Tipps eintragen'!A82</f>
        <v>8. Spieltag 30.10.-01.11.2026</v>
      </c>
      <c r="B80" s="130"/>
      <c r="C80" s="131"/>
      <c r="D80" s="11"/>
      <c r="E80" s="10" t="s">
        <v>0</v>
      </c>
      <c r="F80" s="25"/>
      <c r="G80" s="97" t="str">
        <f t="shared" si="15"/>
        <v xml:space="preserve"> </v>
      </c>
      <c r="H80" s="49" t="str">
        <f>IF(ISNUMBER('Tipps eintragen'!D82),'Tipps eintragen'!D82,"")</f>
        <v/>
      </c>
      <c r="I80" s="10" t="s">
        <v>0</v>
      </c>
      <c r="J80" s="32" t="str">
        <f>IF(ISNUMBER('Tipps eintragen'!F82),'Tipps eintragen'!F82,"")</f>
        <v/>
      </c>
      <c r="K80" s="97" t="str">
        <f t="shared" si="16"/>
        <v/>
      </c>
      <c r="L80" s="57"/>
      <c r="M80" s="52"/>
      <c r="N80" s="54"/>
    </row>
    <row r="81" spans="1:14" x14ac:dyDescent="0.2">
      <c r="A81" t="str">
        <f>'Tipps eintragen'!A83</f>
        <v>Bremen</v>
      </c>
      <c r="B81" s="17" t="s">
        <v>69</v>
      </c>
      <c r="C81" t="str">
        <f>'Tipps eintragen'!C83</f>
        <v>Hoffenheim</v>
      </c>
      <c r="D81" s="15"/>
      <c r="E81" s="1" t="s">
        <v>2</v>
      </c>
      <c r="F81" s="104"/>
      <c r="G81" s="96" t="str">
        <f t="shared" si="15"/>
        <v xml:space="preserve"> </v>
      </c>
      <c r="H81" s="49" t="str">
        <f>IF(ISNUMBER('Tipps eintragen'!D83),'Tipps eintragen'!D83,"")</f>
        <v/>
      </c>
      <c r="I81" s="1" t="s">
        <v>2</v>
      </c>
      <c r="J81" s="32" t="str">
        <f>IF(ISNUMBER('Tipps eintragen'!F83),'Tipps eintragen'!F83,"")</f>
        <v/>
      </c>
      <c r="K81" s="96" t="str">
        <f t="shared" si="16"/>
        <v/>
      </c>
      <c r="L81" s="52">
        <f t="shared" ref="L81:L89" si="19">IF(ISNUMBER(K81),IF(G81=K81,IF(K81=2,Pkte_AS,IF(K81=1,Pkte_HS,Pkte_U)),0),0)</f>
        <v>0</v>
      </c>
      <c r="M81" s="52">
        <f t="shared" ref="M81:M89" si="20">IF(AND(ISNUMBER(G81),ISNUMBER(K81)),IF(AND(D81=H81,F81=J81),2,0),0)</f>
        <v>0</v>
      </c>
      <c r="N81" s="55"/>
    </row>
    <row r="82" spans="1:14" x14ac:dyDescent="0.2">
      <c r="A82" t="str">
        <f>'Tipps eintragen'!A84</f>
        <v>Bayern</v>
      </c>
      <c r="B82" s="17" t="s">
        <v>69</v>
      </c>
      <c r="C82" t="str">
        <f>'Tipps eintragen'!C84</f>
        <v>Dortmund</v>
      </c>
      <c r="D82" s="15"/>
      <c r="E82" s="1" t="s">
        <v>2</v>
      </c>
      <c r="F82" s="104"/>
      <c r="G82" s="96" t="str">
        <f t="shared" si="15"/>
        <v xml:space="preserve"> </v>
      </c>
      <c r="H82" s="49" t="str">
        <f>IF(ISNUMBER('Tipps eintragen'!D84),'Tipps eintragen'!D84,"")</f>
        <v/>
      </c>
      <c r="I82" s="1" t="s">
        <v>2</v>
      </c>
      <c r="J82" s="32" t="str">
        <f>IF(ISNUMBER('Tipps eintragen'!F84),'Tipps eintragen'!F84,"")</f>
        <v/>
      </c>
      <c r="K82" s="96" t="str">
        <f t="shared" si="16"/>
        <v/>
      </c>
      <c r="L82" s="52">
        <f t="shared" si="19"/>
        <v>0</v>
      </c>
      <c r="M82" s="52">
        <f t="shared" si="20"/>
        <v>0</v>
      </c>
      <c r="N82" s="55"/>
    </row>
    <row r="83" spans="1:14" x14ac:dyDescent="0.2">
      <c r="A83" t="str">
        <f>'Tipps eintragen'!A85</f>
        <v>M'gladbach</v>
      </c>
      <c r="B83" s="17" t="s">
        <v>69</v>
      </c>
      <c r="C83" t="str">
        <f>'Tipps eintragen'!C85</f>
        <v>Paderborn</v>
      </c>
      <c r="D83" s="15"/>
      <c r="E83" s="1" t="s">
        <v>2</v>
      </c>
      <c r="F83" s="104"/>
      <c r="G83" s="96" t="str">
        <f t="shared" si="15"/>
        <v xml:space="preserve"> </v>
      </c>
      <c r="H83" s="49" t="str">
        <f>IF(ISNUMBER('Tipps eintragen'!D85),'Tipps eintragen'!D85,"")</f>
        <v/>
      </c>
      <c r="I83" s="1" t="s">
        <v>2</v>
      </c>
      <c r="J83" s="32" t="str">
        <f>IF(ISNUMBER('Tipps eintragen'!F85),'Tipps eintragen'!F85,"")</f>
        <v/>
      </c>
      <c r="K83" s="96" t="str">
        <f t="shared" si="16"/>
        <v/>
      </c>
      <c r="L83" s="52">
        <f t="shared" si="19"/>
        <v>0</v>
      </c>
      <c r="M83" s="52">
        <f t="shared" si="20"/>
        <v>0</v>
      </c>
      <c r="N83" s="55"/>
    </row>
    <row r="84" spans="1:14" x14ac:dyDescent="0.2">
      <c r="A84" t="str">
        <f>'Tipps eintragen'!A86</f>
        <v>Frankfurt</v>
      </c>
      <c r="B84" s="17" t="s">
        <v>69</v>
      </c>
      <c r="C84" t="str">
        <f>'Tipps eintragen'!C86</f>
        <v>Hamburg</v>
      </c>
      <c r="D84" s="15"/>
      <c r="E84" s="1" t="s">
        <v>2</v>
      </c>
      <c r="F84" s="104"/>
      <c r="G84" s="96" t="str">
        <f t="shared" si="15"/>
        <v xml:space="preserve"> </v>
      </c>
      <c r="H84" s="49" t="str">
        <f>IF(ISNUMBER('Tipps eintragen'!D86),'Tipps eintragen'!D86,"")</f>
        <v/>
      </c>
      <c r="I84" s="1" t="s">
        <v>2</v>
      </c>
      <c r="J84" s="32" t="str">
        <f>IF(ISNUMBER('Tipps eintragen'!F86),'Tipps eintragen'!F86,"")</f>
        <v/>
      </c>
      <c r="K84" s="96" t="str">
        <f t="shared" si="16"/>
        <v/>
      </c>
      <c r="L84" s="52">
        <f t="shared" si="19"/>
        <v>0</v>
      </c>
      <c r="M84" s="52">
        <f t="shared" si="20"/>
        <v>0</v>
      </c>
      <c r="N84" s="55"/>
    </row>
    <row r="85" spans="1:14" x14ac:dyDescent="0.2">
      <c r="A85" t="str">
        <f>'Tipps eintragen'!A87</f>
        <v>Schalke</v>
      </c>
      <c r="B85" s="17" t="s">
        <v>69</v>
      </c>
      <c r="C85" t="str">
        <f>'Tipps eintragen'!C87</f>
        <v>Leipzig</v>
      </c>
      <c r="D85" s="15"/>
      <c r="E85" s="1" t="s">
        <v>2</v>
      </c>
      <c r="F85" s="104"/>
      <c r="G85" s="96" t="str">
        <f t="shared" si="15"/>
        <v xml:space="preserve"> </v>
      </c>
      <c r="H85" s="49" t="str">
        <f>IF(ISNUMBER('Tipps eintragen'!D87),'Tipps eintragen'!D87,"")</f>
        <v/>
      </c>
      <c r="I85" s="1" t="s">
        <v>2</v>
      </c>
      <c r="J85" s="32" t="str">
        <f>IF(ISNUMBER('Tipps eintragen'!F87),'Tipps eintragen'!F87,"")</f>
        <v/>
      </c>
      <c r="K85" s="96" t="str">
        <f t="shared" si="16"/>
        <v/>
      </c>
      <c r="L85" s="52">
        <f t="shared" si="19"/>
        <v>0</v>
      </c>
      <c r="M85" s="52">
        <f t="shared" si="20"/>
        <v>0</v>
      </c>
      <c r="N85" s="55"/>
    </row>
    <row r="86" spans="1:14" x14ac:dyDescent="0.2">
      <c r="A86" t="str">
        <f>'Tipps eintragen'!A88</f>
        <v>Leverkusen</v>
      </c>
      <c r="B86" s="17" t="s">
        <v>69</v>
      </c>
      <c r="C86" t="str">
        <f>'Tipps eintragen'!C88</f>
        <v>Stuttgart</v>
      </c>
      <c r="D86" s="15"/>
      <c r="E86" s="1" t="s">
        <v>2</v>
      </c>
      <c r="F86" s="104"/>
      <c r="G86" s="96" t="str">
        <f t="shared" si="15"/>
        <v xml:space="preserve"> </v>
      </c>
      <c r="H86" s="49" t="str">
        <f>IF(ISNUMBER('Tipps eintragen'!D88),'Tipps eintragen'!D88,"")</f>
        <v/>
      </c>
      <c r="I86" s="1" t="s">
        <v>2</v>
      </c>
      <c r="J86" s="32" t="str">
        <f>IF(ISNUMBER('Tipps eintragen'!F88),'Tipps eintragen'!F88,"")</f>
        <v/>
      </c>
      <c r="K86" s="96" t="str">
        <f t="shared" si="16"/>
        <v/>
      </c>
      <c r="L86" s="52">
        <f t="shared" si="19"/>
        <v>0</v>
      </c>
      <c r="M86" s="52">
        <f t="shared" si="20"/>
        <v>0</v>
      </c>
      <c r="N86" s="55"/>
    </row>
    <row r="87" spans="1:14" x14ac:dyDescent="0.2">
      <c r="A87" t="str">
        <f>'Tipps eintragen'!A89</f>
        <v>Union Berlin</v>
      </c>
      <c r="B87" s="17" t="s">
        <v>69</v>
      </c>
      <c r="C87" t="str">
        <f>'Tipps eintragen'!C89</f>
        <v>Köln</v>
      </c>
      <c r="D87" s="15"/>
      <c r="E87" s="1" t="s">
        <v>2</v>
      </c>
      <c r="F87" s="104"/>
      <c r="G87" s="96" t="str">
        <f t="shared" si="15"/>
        <v xml:space="preserve"> </v>
      </c>
      <c r="H87" s="49" t="str">
        <f>IF(ISNUMBER('Tipps eintragen'!D89),'Tipps eintragen'!D89,"")</f>
        <v/>
      </c>
      <c r="I87" s="1" t="s">
        <v>2</v>
      </c>
      <c r="J87" s="32" t="str">
        <f>IF(ISNUMBER('Tipps eintragen'!F89),'Tipps eintragen'!F89,"")</f>
        <v/>
      </c>
      <c r="K87" s="96" t="str">
        <f t="shared" si="16"/>
        <v/>
      </c>
      <c r="L87" s="52">
        <f t="shared" si="19"/>
        <v>0</v>
      </c>
      <c r="M87" s="52">
        <f t="shared" si="20"/>
        <v>0</v>
      </c>
      <c r="N87" s="55"/>
    </row>
    <row r="88" spans="1:14" x14ac:dyDescent="0.2">
      <c r="A88" t="str">
        <f>'Tipps eintragen'!A90</f>
        <v>Augsburg</v>
      </c>
      <c r="B88" s="17" t="s">
        <v>69</v>
      </c>
      <c r="C88" t="str">
        <f>'Tipps eintragen'!C90</f>
        <v>Freiburg</v>
      </c>
      <c r="D88" s="15"/>
      <c r="E88" s="1" t="s">
        <v>2</v>
      </c>
      <c r="F88" s="104"/>
      <c r="G88" s="96" t="str">
        <f t="shared" si="15"/>
        <v xml:space="preserve"> </v>
      </c>
      <c r="H88" s="49" t="str">
        <f>IF(ISNUMBER('Tipps eintragen'!D90),'Tipps eintragen'!D90,"")</f>
        <v/>
      </c>
      <c r="I88" s="1" t="s">
        <v>2</v>
      </c>
      <c r="J88" s="32" t="str">
        <f>IF(ISNUMBER('Tipps eintragen'!F90),'Tipps eintragen'!F90,"")</f>
        <v/>
      </c>
      <c r="K88" s="96" t="str">
        <f t="shared" si="16"/>
        <v/>
      </c>
      <c r="L88" s="52">
        <f t="shared" si="19"/>
        <v>0</v>
      </c>
      <c r="M88" s="52">
        <f t="shared" si="20"/>
        <v>0</v>
      </c>
      <c r="N88" s="55"/>
    </row>
    <row r="89" spans="1:14" x14ac:dyDescent="0.2">
      <c r="A89" t="str">
        <f>'Tipps eintragen'!A91</f>
        <v>Elversberg</v>
      </c>
      <c r="B89" s="17" t="s">
        <v>69</v>
      </c>
      <c r="C89" t="str">
        <f>'Tipps eintragen'!C91</f>
        <v>Mainz</v>
      </c>
      <c r="D89" s="15"/>
      <c r="E89" s="1" t="s">
        <v>2</v>
      </c>
      <c r="F89" s="104"/>
      <c r="G89" s="96" t="str">
        <f t="shared" si="15"/>
        <v xml:space="preserve"> </v>
      </c>
      <c r="H89" s="49" t="str">
        <f>IF(ISNUMBER('Tipps eintragen'!D91),'Tipps eintragen'!D91,"")</f>
        <v/>
      </c>
      <c r="I89" s="1" t="s">
        <v>2</v>
      </c>
      <c r="J89" s="32" t="str">
        <f>IF(ISNUMBER('Tipps eintragen'!F91),'Tipps eintragen'!F91,"")</f>
        <v/>
      </c>
      <c r="K89" s="96" t="str">
        <f t="shared" si="16"/>
        <v/>
      </c>
      <c r="L89" s="52">
        <f t="shared" si="19"/>
        <v>0</v>
      </c>
      <c r="M89" s="52">
        <f t="shared" si="20"/>
        <v>0</v>
      </c>
      <c r="N89" s="55"/>
    </row>
    <row r="90" spans="1:14" ht="13.5" thickBot="1" x14ac:dyDescent="0.25">
      <c r="A90" s="12"/>
      <c r="B90" s="13"/>
      <c r="C90" s="12"/>
      <c r="D90" s="14"/>
      <c r="E90" s="13" t="s">
        <v>0</v>
      </c>
      <c r="F90" s="24"/>
      <c r="G90" s="96" t="str">
        <f t="shared" si="15"/>
        <v xml:space="preserve"> </v>
      </c>
      <c r="H90" s="50" t="str">
        <f>IF(ISNUMBER('Tipps eintragen'!D92),'Tipps eintragen'!D92,"")</f>
        <v/>
      </c>
      <c r="I90" s="13" t="s">
        <v>0</v>
      </c>
      <c r="J90" s="24" t="str">
        <f>IF(ISNUMBER('Tipps eintragen'!F92),'Tipps eintragen'!F92,"")</f>
        <v/>
      </c>
      <c r="K90" s="96" t="str">
        <f t="shared" si="16"/>
        <v/>
      </c>
      <c r="L90" s="50" t="s">
        <v>0</v>
      </c>
      <c r="M90" s="50"/>
      <c r="N90" s="56">
        <f>SUM(L81:M89)</f>
        <v>0</v>
      </c>
    </row>
    <row r="91" spans="1:14" s="10" customFormat="1" ht="15.75" x14ac:dyDescent="0.25">
      <c r="A91" s="130" t="str">
        <f>'Tipps eintragen'!A93</f>
        <v>9. Spieltag 06.-08.11.2026</v>
      </c>
      <c r="B91" s="130"/>
      <c r="C91" s="131"/>
      <c r="D91" s="11"/>
      <c r="E91" s="10" t="s">
        <v>0</v>
      </c>
      <c r="F91" s="25"/>
      <c r="G91" s="97" t="str">
        <f t="shared" si="15"/>
        <v xml:space="preserve"> </v>
      </c>
      <c r="H91" s="49" t="str">
        <f>IF(ISNUMBER('Tipps eintragen'!D93),'Tipps eintragen'!D93,"")</f>
        <v/>
      </c>
      <c r="I91" s="10" t="s">
        <v>0</v>
      </c>
      <c r="J91" s="32" t="str">
        <f>IF(ISNUMBER('Tipps eintragen'!F93),'Tipps eintragen'!F93,"")</f>
        <v/>
      </c>
      <c r="K91" s="97" t="str">
        <f t="shared" si="16"/>
        <v/>
      </c>
      <c r="L91" s="57" t="s">
        <v>0</v>
      </c>
      <c r="M91" s="52"/>
      <c r="N91" s="54"/>
    </row>
    <row r="92" spans="1:14" x14ac:dyDescent="0.2">
      <c r="A92" t="str">
        <f>'Tipps eintragen'!A94</f>
        <v>Hamburg</v>
      </c>
      <c r="B92" s="17" t="s">
        <v>69</v>
      </c>
      <c r="C92" t="str">
        <f>'Tipps eintragen'!C94</f>
        <v>M'gladbach</v>
      </c>
      <c r="D92" s="15"/>
      <c r="E92" s="1" t="s">
        <v>2</v>
      </c>
      <c r="F92" s="104"/>
      <c r="G92" s="96" t="str">
        <f t="shared" si="15"/>
        <v xml:space="preserve"> </v>
      </c>
      <c r="H92" s="49" t="str">
        <f>IF(ISNUMBER('Tipps eintragen'!D94),'Tipps eintragen'!D94,"")</f>
        <v/>
      </c>
      <c r="I92" s="1" t="s">
        <v>2</v>
      </c>
      <c r="J92" s="32" t="str">
        <f>IF(ISNUMBER('Tipps eintragen'!F94),'Tipps eintragen'!F94,"")</f>
        <v/>
      </c>
      <c r="K92" s="96" t="str">
        <f t="shared" si="16"/>
        <v/>
      </c>
      <c r="L92" s="52">
        <f t="shared" ref="L92:L100" si="21">IF(ISNUMBER(K92),IF(G92=K92,IF(K92=2,Pkte_AS,IF(K92=1,Pkte_HS,Pkte_U)),0),0)</f>
        <v>0</v>
      </c>
      <c r="M92" s="52">
        <f t="shared" ref="M92:M100" si="22">IF(AND(ISNUMBER(G92),ISNUMBER(K92)),IF(AND(D92=H92,F92=J92),2,0),0)</f>
        <v>0</v>
      </c>
      <c r="N92" s="55"/>
    </row>
    <row r="93" spans="1:14" x14ac:dyDescent="0.2">
      <c r="A93" t="str">
        <f>'Tipps eintragen'!A95</f>
        <v>Stuttgart</v>
      </c>
      <c r="B93" s="17" t="s">
        <v>69</v>
      </c>
      <c r="C93" t="str">
        <f>'Tipps eintragen'!C95</f>
        <v>Bremen</v>
      </c>
      <c r="D93" s="15"/>
      <c r="E93" s="1" t="s">
        <v>2</v>
      </c>
      <c r="F93" s="104"/>
      <c r="G93" s="96" t="str">
        <f t="shared" si="15"/>
        <v xml:space="preserve"> </v>
      </c>
      <c r="H93" s="49" t="str">
        <f>IF(ISNUMBER('Tipps eintragen'!D95),'Tipps eintragen'!D95,"")</f>
        <v/>
      </c>
      <c r="I93" s="1" t="s">
        <v>2</v>
      </c>
      <c r="J93" s="32" t="str">
        <f>IF(ISNUMBER('Tipps eintragen'!F95),'Tipps eintragen'!F95,"")</f>
        <v/>
      </c>
      <c r="K93" s="96" t="str">
        <f t="shared" si="16"/>
        <v/>
      </c>
      <c r="L93" s="52">
        <f t="shared" si="21"/>
        <v>0</v>
      </c>
      <c r="M93" s="52">
        <f t="shared" si="22"/>
        <v>0</v>
      </c>
      <c r="N93" s="55"/>
    </row>
    <row r="94" spans="1:14" x14ac:dyDescent="0.2">
      <c r="A94" t="str">
        <f>'Tipps eintragen'!A96</f>
        <v>Köln</v>
      </c>
      <c r="B94" s="17" t="s">
        <v>69</v>
      </c>
      <c r="C94" t="str">
        <f>'Tipps eintragen'!C96</f>
        <v>Leverkusen</v>
      </c>
      <c r="D94" s="15"/>
      <c r="E94" s="1" t="s">
        <v>2</v>
      </c>
      <c r="F94" s="104"/>
      <c r="G94" s="96" t="str">
        <f t="shared" si="15"/>
        <v xml:space="preserve"> </v>
      </c>
      <c r="H94" s="49" t="str">
        <f>IF(ISNUMBER('Tipps eintragen'!D96),'Tipps eintragen'!D96,"")</f>
        <v/>
      </c>
      <c r="I94" s="1" t="s">
        <v>2</v>
      </c>
      <c r="J94" s="32" t="str">
        <f>IF(ISNUMBER('Tipps eintragen'!F96),'Tipps eintragen'!F96,"")</f>
        <v/>
      </c>
      <c r="K94" s="96" t="str">
        <f t="shared" si="16"/>
        <v/>
      </c>
      <c r="L94" s="52">
        <f t="shared" si="21"/>
        <v>0</v>
      </c>
      <c r="M94" s="52">
        <f t="shared" si="22"/>
        <v>0</v>
      </c>
      <c r="N94" s="55"/>
    </row>
    <row r="95" spans="1:14" x14ac:dyDescent="0.2">
      <c r="A95" t="str">
        <f>'Tipps eintragen'!A97</f>
        <v>Dortmund</v>
      </c>
      <c r="B95" s="17" t="s">
        <v>69</v>
      </c>
      <c r="C95" t="str">
        <f>'Tipps eintragen'!C97</f>
        <v>Elversberg</v>
      </c>
      <c r="D95" s="15"/>
      <c r="E95" s="1" t="s">
        <v>2</v>
      </c>
      <c r="F95" s="104"/>
      <c r="G95" s="96" t="str">
        <f t="shared" si="15"/>
        <v xml:space="preserve"> </v>
      </c>
      <c r="H95" s="49" t="str">
        <f>IF(ISNUMBER('Tipps eintragen'!D97),'Tipps eintragen'!D97,"")</f>
        <v/>
      </c>
      <c r="I95" s="1" t="s">
        <v>2</v>
      </c>
      <c r="J95" s="32" t="str">
        <f>IF(ISNUMBER('Tipps eintragen'!F97),'Tipps eintragen'!F97,"")</f>
        <v/>
      </c>
      <c r="K95" s="96" t="str">
        <f t="shared" si="16"/>
        <v/>
      </c>
      <c r="L95" s="52">
        <f t="shared" si="21"/>
        <v>0</v>
      </c>
      <c r="M95" s="52">
        <f t="shared" si="22"/>
        <v>0</v>
      </c>
      <c r="N95" s="55"/>
    </row>
    <row r="96" spans="1:14" x14ac:dyDescent="0.2">
      <c r="A96" t="str">
        <f>'Tipps eintragen'!A98</f>
        <v>Freiburg</v>
      </c>
      <c r="B96" s="17" t="s">
        <v>69</v>
      </c>
      <c r="C96" t="str">
        <f>'Tipps eintragen'!C98</f>
        <v>Union Berlin</v>
      </c>
      <c r="D96" s="15"/>
      <c r="E96" s="1" t="s">
        <v>2</v>
      </c>
      <c r="F96" s="104"/>
      <c r="G96" s="96" t="str">
        <f t="shared" si="15"/>
        <v xml:space="preserve"> </v>
      </c>
      <c r="H96" s="49" t="str">
        <f>IF(ISNUMBER('Tipps eintragen'!D98),'Tipps eintragen'!D98,"")</f>
        <v/>
      </c>
      <c r="I96" s="1" t="s">
        <v>2</v>
      </c>
      <c r="J96" s="32" t="str">
        <f>IF(ISNUMBER('Tipps eintragen'!F98),'Tipps eintragen'!F98,"")</f>
        <v/>
      </c>
      <c r="K96" s="96" t="str">
        <f t="shared" si="16"/>
        <v/>
      </c>
      <c r="L96" s="52">
        <f t="shared" si="21"/>
        <v>0</v>
      </c>
      <c r="M96" s="52">
        <f t="shared" si="22"/>
        <v>0</v>
      </c>
      <c r="N96" s="55"/>
    </row>
    <row r="97" spans="1:14" x14ac:dyDescent="0.2">
      <c r="A97" t="str">
        <f>'Tipps eintragen'!A99</f>
        <v>Mainz</v>
      </c>
      <c r="B97" s="17" t="s">
        <v>69</v>
      </c>
      <c r="C97" t="str">
        <f>'Tipps eintragen'!C99</f>
        <v>Bayern</v>
      </c>
      <c r="D97" s="15"/>
      <c r="E97" s="1" t="s">
        <v>2</v>
      </c>
      <c r="F97" s="104"/>
      <c r="G97" s="96" t="str">
        <f t="shared" si="15"/>
        <v xml:space="preserve"> </v>
      </c>
      <c r="H97" s="49" t="str">
        <f>IF(ISNUMBER('Tipps eintragen'!D99),'Tipps eintragen'!D99,"")</f>
        <v/>
      </c>
      <c r="I97" s="1" t="s">
        <v>2</v>
      </c>
      <c r="J97" s="32" t="str">
        <f>IF(ISNUMBER('Tipps eintragen'!F99),'Tipps eintragen'!F99,"")</f>
        <v/>
      </c>
      <c r="K97" s="96" t="str">
        <f t="shared" si="16"/>
        <v/>
      </c>
      <c r="L97" s="52">
        <f t="shared" si="21"/>
        <v>0</v>
      </c>
      <c r="M97" s="52">
        <f t="shared" si="22"/>
        <v>0</v>
      </c>
      <c r="N97" s="55"/>
    </row>
    <row r="98" spans="1:14" x14ac:dyDescent="0.2">
      <c r="A98" t="str">
        <f>'Tipps eintragen'!A100</f>
        <v>Paderborn</v>
      </c>
      <c r="B98" s="17" t="s">
        <v>69</v>
      </c>
      <c r="C98" t="str">
        <f>'Tipps eintragen'!C100</f>
        <v>Frankfurt</v>
      </c>
      <c r="D98" s="15"/>
      <c r="E98" s="1" t="s">
        <v>2</v>
      </c>
      <c r="F98" s="104"/>
      <c r="G98" s="96" t="str">
        <f t="shared" si="15"/>
        <v xml:space="preserve"> </v>
      </c>
      <c r="H98" s="49" t="str">
        <f>IF(ISNUMBER('Tipps eintragen'!D100),'Tipps eintragen'!D100,"")</f>
        <v/>
      </c>
      <c r="I98" s="1" t="s">
        <v>2</v>
      </c>
      <c r="J98" s="32" t="str">
        <f>IF(ISNUMBER('Tipps eintragen'!F100),'Tipps eintragen'!F100,"")</f>
        <v/>
      </c>
      <c r="K98" s="96" t="str">
        <f t="shared" si="16"/>
        <v/>
      </c>
      <c r="L98" s="52">
        <f t="shared" si="21"/>
        <v>0</v>
      </c>
      <c r="M98" s="52">
        <f t="shared" si="22"/>
        <v>0</v>
      </c>
      <c r="N98" s="55"/>
    </row>
    <row r="99" spans="1:14" x14ac:dyDescent="0.2">
      <c r="A99" t="str">
        <f>'Tipps eintragen'!A101</f>
        <v>Hoffenheim</v>
      </c>
      <c r="B99" s="17" t="s">
        <v>69</v>
      </c>
      <c r="C99" t="str">
        <f>'Tipps eintragen'!C101</f>
        <v>Schalke</v>
      </c>
      <c r="D99" s="15"/>
      <c r="E99" s="1" t="s">
        <v>2</v>
      </c>
      <c r="F99" s="104"/>
      <c r="G99" s="96" t="str">
        <f t="shared" si="15"/>
        <v xml:space="preserve"> </v>
      </c>
      <c r="H99" s="49" t="str">
        <f>IF(ISNUMBER('Tipps eintragen'!D101),'Tipps eintragen'!D101,"")</f>
        <v/>
      </c>
      <c r="I99" s="1" t="s">
        <v>2</v>
      </c>
      <c r="J99" s="32" t="str">
        <f>IF(ISNUMBER('Tipps eintragen'!F101),'Tipps eintragen'!F101,"")</f>
        <v/>
      </c>
      <c r="K99" s="96" t="str">
        <f t="shared" si="16"/>
        <v/>
      </c>
      <c r="L99" s="52">
        <f t="shared" si="21"/>
        <v>0</v>
      </c>
      <c r="M99" s="52">
        <f t="shared" si="22"/>
        <v>0</v>
      </c>
      <c r="N99" s="55"/>
    </row>
    <row r="100" spans="1:14" x14ac:dyDescent="0.2">
      <c r="A100" t="str">
        <f>'Tipps eintragen'!A102</f>
        <v>Leipzig</v>
      </c>
      <c r="B100" s="17" t="s">
        <v>69</v>
      </c>
      <c r="C100" t="str">
        <f>'Tipps eintragen'!C102</f>
        <v>Augsburg</v>
      </c>
      <c r="D100" s="15"/>
      <c r="E100" s="1" t="s">
        <v>2</v>
      </c>
      <c r="F100" s="104"/>
      <c r="G100" s="96" t="str">
        <f t="shared" si="15"/>
        <v xml:space="preserve"> </v>
      </c>
      <c r="H100" s="49" t="str">
        <f>IF(ISNUMBER('Tipps eintragen'!D102),'Tipps eintragen'!D102,"")</f>
        <v/>
      </c>
      <c r="I100" s="1" t="s">
        <v>2</v>
      </c>
      <c r="J100" s="32" t="str">
        <f>IF(ISNUMBER('Tipps eintragen'!F102),'Tipps eintragen'!F102,"")</f>
        <v/>
      </c>
      <c r="K100" s="96" t="str">
        <f t="shared" si="16"/>
        <v/>
      </c>
      <c r="L100" s="52">
        <f t="shared" si="21"/>
        <v>0</v>
      </c>
      <c r="M100" s="52">
        <f t="shared" si="22"/>
        <v>0</v>
      </c>
      <c r="N100" s="55"/>
    </row>
    <row r="101" spans="1:14" ht="13.5" thickBot="1" x14ac:dyDescent="0.25">
      <c r="A101" s="12"/>
      <c r="B101" s="13"/>
      <c r="C101" s="12"/>
      <c r="D101" s="14"/>
      <c r="E101" s="13" t="s">
        <v>0</v>
      </c>
      <c r="F101" s="24"/>
      <c r="G101" s="96" t="str">
        <f t="shared" si="15"/>
        <v xml:space="preserve"> </v>
      </c>
      <c r="H101" s="50" t="str">
        <f>IF(ISNUMBER('Tipps eintragen'!D103),'Tipps eintragen'!D103,"")</f>
        <v/>
      </c>
      <c r="I101" s="13" t="s">
        <v>0</v>
      </c>
      <c r="J101" s="24" t="str">
        <f>IF(ISNUMBER('Tipps eintragen'!F103),'Tipps eintragen'!F103,"")</f>
        <v/>
      </c>
      <c r="K101" s="96" t="str">
        <f t="shared" si="16"/>
        <v/>
      </c>
      <c r="L101" s="50" t="s">
        <v>0</v>
      </c>
      <c r="M101" s="50"/>
      <c r="N101" s="56">
        <f>SUM(L92:M100)</f>
        <v>0</v>
      </c>
    </row>
    <row r="102" spans="1:14" s="10" customFormat="1" ht="15.75" x14ac:dyDescent="0.25">
      <c r="A102" s="130" t="str">
        <f>'Tipps eintragen'!A104</f>
        <v>10. Spieltag 20.-22.11.2026</v>
      </c>
      <c r="B102" s="130"/>
      <c r="C102" s="131"/>
      <c r="D102" s="11"/>
      <c r="E102" s="10" t="s">
        <v>0</v>
      </c>
      <c r="F102" s="25"/>
      <c r="G102" s="97" t="str">
        <f t="shared" si="15"/>
        <v xml:space="preserve"> </v>
      </c>
      <c r="H102" s="49" t="str">
        <f>IF(ISNUMBER('Tipps eintragen'!D104),'Tipps eintragen'!D104,"")</f>
        <v/>
      </c>
      <c r="I102" s="10" t="s">
        <v>0</v>
      </c>
      <c r="J102" s="32" t="str">
        <f>IF(ISNUMBER('Tipps eintragen'!F104),'Tipps eintragen'!F104,"")</f>
        <v/>
      </c>
      <c r="K102" s="97" t="str">
        <f t="shared" si="16"/>
        <v/>
      </c>
      <c r="L102" s="57" t="s">
        <v>0</v>
      </c>
      <c r="M102" s="52"/>
      <c r="N102" s="54"/>
    </row>
    <row r="103" spans="1:14" x14ac:dyDescent="0.2">
      <c r="A103" t="str">
        <f>'Tipps eintragen'!A105</f>
        <v>Bremen</v>
      </c>
      <c r="B103" s="17" t="s">
        <v>69</v>
      </c>
      <c r="C103" t="str">
        <f>'Tipps eintragen'!C105</f>
        <v>Hamburg</v>
      </c>
      <c r="D103" s="15"/>
      <c r="E103" s="2" t="s">
        <v>2</v>
      </c>
      <c r="F103" s="104"/>
      <c r="G103" s="96" t="str">
        <f t="shared" si="15"/>
        <v xml:space="preserve"> </v>
      </c>
      <c r="H103" s="49" t="str">
        <f>IF(ISNUMBER('Tipps eintragen'!D105),'Tipps eintragen'!D105,"")</f>
        <v/>
      </c>
      <c r="I103" s="2" t="s">
        <v>2</v>
      </c>
      <c r="J103" s="32" t="str">
        <f>IF(ISNUMBER('Tipps eintragen'!F105),'Tipps eintragen'!F105,"")</f>
        <v/>
      </c>
      <c r="K103" s="96" t="str">
        <f t="shared" si="16"/>
        <v/>
      </c>
      <c r="L103" s="52">
        <f t="shared" ref="L103:L111" si="23">IF(ISNUMBER(K103),IF(G103=K103,IF(K103=2,Pkte_AS,IF(K103=1,Pkte_HS,Pkte_U)),0),0)</f>
        <v>0</v>
      </c>
      <c r="M103" s="52">
        <f t="shared" ref="M103:M111" si="24">IF(AND(ISNUMBER(G103),ISNUMBER(K103)),IF(AND(D103=H103,F103=J103),2,0),0)</f>
        <v>0</v>
      </c>
      <c r="N103" s="55"/>
    </row>
    <row r="104" spans="1:14" x14ac:dyDescent="0.2">
      <c r="A104" t="str">
        <f>'Tipps eintragen'!A106</f>
        <v>Bayern</v>
      </c>
      <c r="B104" s="17" t="s">
        <v>69</v>
      </c>
      <c r="C104" t="str">
        <f>'Tipps eintragen'!C106</f>
        <v>Köln</v>
      </c>
      <c r="D104" s="15"/>
      <c r="E104" s="2" t="s">
        <v>2</v>
      </c>
      <c r="F104" s="104"/>
      <c r="G104" s="96" t="str">
        <f t="shared" si="15"/>
        <v xml:space="preserve"> </v>
      </c>
      <c r="H104" s="49" t="str">
        <f>IF(ISNUMBER('Tipps eintragen'!D106),'Tipps eintragen'!D106,"")</f>
        <v/>
      </c>
      <c r="I104" s="2" t="s">
        <v>2</v>
      </c>
      <c r="J104" s="32" t="str">
        <f>IF(ISNUMBER('Tipps eintragen'!F106),'Tipps eintragen'!F106,"")</f>
        <v/>
      </c>
      <c r="K104" s="96" t="str">
        <f t="shared" si="16"/>
        <v/>
      </c>
      <c r="L104" s="52">
        <f t="shared" si="23"/>
        <v>0</v>
      </c>
      <c r="M104" s="52">
        <f t="shared" si="24"/>
        <v>0</v>
      </c>
      <c r="N104" s="55"/>
    </row>
    <row r="105" spans="1:14" x14ac:dyDescent="0.2">
      <c r="A105" t="str">
        <f>'Tipps eintragen'!A107</f>
        <v>M'gladbach</v>
      </c>
      <c r="B105" s="17" t="s">
        <v>69</v>
      </c>
      <c r="C105" t="str">
        <f>'Tipps eintragen'!C107</f>
        <v>Dortmund</v>
      </c>
      <c r="D105" s="15"/>
      <c r="E105" s="2" t="s">
        <v>2</v>
      </c>
      <c r="F105" s="104"/>
      <c r="G105" s="96" t="str">
        <f t="shared" si="15"/>
        <v xml:space="preserve"> </v>
      </c>
      <c r="H105" s="49" t="str">
        <f>IF(ISNUMBER('Tipps eintragen'!D107),'Tipps eintragen'!D107,"")</f>
        <v/>
      </c>
      <c r="I105" s="2" t="s">
        <v>2</v>
      </c>
      <c r="J105" s="32" t="str">
        <f>IF(ISNUMBER('Tipps eintragen'!F107),'Tipps eintragen'!F107,"")</f>
        <v/>
      </c>
      <c r="K105" s="96" t="str">
        <f t="shared" si="16"/>
        <v/>
      </c>
      <c r="L105" s="52">
        <f t="shared" si="23"/>
        <v>0</v>
      </c>
      <c r="M105" s="52">
        <f t="shared" si="24"/>
        <v>0</v>
      </c>
      <c r="N105" s="55"/>
    </row>
    <row r="106" spans="1:14" x14ac:dyDescent="0.2">
      <c r="A106" t="str">
        <f>'Tipps eintragen'!A108</f>
        <v>Frankfurt</v>
      </c>
      <c r="B106" s="17" t="s">
        <v>69</v>
      </c>
      <c r="C106" t="str">
        <f>'Tipps eintragen'!C108</f>
        <v>Hoffenheim</v>
      </c>
      <c r="D106" s="15"/>
      <c r="E106" s="2" t="s">
        <v>2</v>
      </c>
      <c r="F106" s="104"/>
      <c r="G106" s="96" t="str">
        <f t="shared" si="15"/>
        <v xml:space="preserve"> </v>
      </c>
      <c r="H106" s="49" t="str">
        <f>IF(ISNUMBER('Tipps eintragen'!D108),'Tipps eintragen'!D108,"")</f>
        <v/>
      </c>
      <c r="I106" s="2" t="s">
        <v>2</v>
      </c>
      <c r="J106" s="32" t="str">
        <f>IF(ISNUMBER('Tipps eintragen'!F108),'Tipps eintragen'!F108,"")</f>
        <v/>
      </c>
      <c r="K106" s="96" t="str">
        <f t="shared" si="16"/>
        <v/>
      </c>
      <c r="L106" s="52">
        <f t="shared" si="23"/>
        <v>0</v>
      </c>
      <c r="M106" s="52">
        <f t="shared" si="24"/>
        <v>0</v>
      </c>
      <c r="N106" s="55"/>
    </row>
    <row r="107" spans="1:14" x14ac:dyDescent="0.2">
      <c r="A107" t="str">
        <f>'Tipps eintragen'!A109</f>
        <v>Schalke</v>
      </c>
      <c r="B107" s="17" t="s">
        <v>69</v>
      </c>
      <c r="C107" t="str">
        <f>'Tipps eintragen'!C109</f>
        <v>Stuttgart</v>
      </c>
      <c r="D107" s="15"/>
      <c r="E107" s="2" t="s">
        <v>2</v>
      </c>
      <c r="F107" s="104"/>
      <c r="G107" s="96" t="str">
        <f t="shared" si="15"/>
        <v xml:space="preserve"> </v>
      </c>
      <c r="H107" s="49" t="str">
        <f>IF(ISNUMBER('Tipps eintragen'!D109),'Tipps eintragen'!D109,"")</f>
        <v/>
      </c>
      <c r="I107" s="2" t="s">
        <v>2</v>
      </c>
      <c r="J107" s="32" t="str">
        <f>IF(ISNUMBER('Tipps eintragen'!F109),'Tipps eintragen'!F109,"")</f>
        <v/>
      </c>
      <c r="K107" s="96" t="str">
        <f t="shared" si="16"/>
        <v/>
      </c>
      <c r="L107" s="52">
        <f t="shared" si="23"/>
        <v>0</v>
      </c>
      <c r="M107" s="52">
        <f t="shared" si="24"/>
        <v>0</v>
      </c>
      <c r="N107" s="55"/>
    </row>
    <row r="108" spans="1:14" x14ac:dyDescent="0.2">
      <c r="A108" t="str">
        <f>'Tipps eintragen'!A110</f>
        <v>Leverkusen</v>
      </c>
      <c r="B108" s="17" t="s">
        <v>69</v>
      </c>
      <c r="C108" t="str">
        <f>'Tipps eintragen'!C110</f>
        <v>Paderborn</v>
      </c>
      <c r="D108" s="15"/>
      <c r="E108" s="2" t="s">
        <v>2</v>
      </c>
      <c r="F108" s="104"/>
      <c r="G108" s="96" t="str">
        <f t="shared" si="15"/>
        <v xml:space="preserve"> </v>
      </c>
      <c r="H108" s="49" t="str">
        <f>IF(ISNUMBER('Tipps eintragen'!D110),'Tipps eintragen'!D110,"")</f>
        <v/>
      </c>
      <c r="I108" s="2" t="s">
        <v>2</v>
      </c>
      <c r="J108" s="32" t="str">
        <f>IF(ISNUMBER('Tipps eintragen'!F110),'Tipps eintragen'!F110,"")</f>
        <v/>
      </c>
      <c r="K108" s="96" t="str">
        <f t="shared" si="16"/>
        <v/>
      </c>
      <c r="L108" s="52">
        <f t="shared" si="23"/>
        <v>0</v>
      </c>
      <c r="M108" s="52">
        <f t="shared" si="24"/>
        <v>0</v>
      </c>
      <c r="N108" s="55"/>
    </row>
    <row r="109" spans="1:14" x14ac:dyDescent="0.2">
      <c r="A109" t="str">
        <f>'Tipps eintragen'!A111</f>
        <v>Union Berlin</v>
      </c>
      <c r="B109" s="17" t="s">
        <v>69</v>
      </c>
      <c r="C109" t="str">
        <f>'Tipps eintragen'!C111</f>
        <v>Leipzig</v>
      </c>
      <c r="D109" s="15"/>
      <c r="E109" s="2" t="s">
        <v>2</v>
      </c>
      <c r="F109" s="104"/>
      <c r="G109" s="96" t="str">
        <f t="shared" si="15"/>
        <v xml:space="preserve"> </v>
      </c>
      <c r="H109" s="49" t="str">
        <f>IF(ISNUMBER('Tipps eintragen'!D111),'Tipps eintragen'!D111,"")</f>
        <v/>
      </c>
      <c r="I109" s="2" t="s">
        <v>2</v>
      </c>
      <c r="J109" s="32" t="str">
        <f>IF(ISNUMBER('Tipps eintragen'!F111),'Tipps eintragen'!F111,"")</f>
        <v/>
      </c>
      <c r="K109" s="96" t="str">
        <f t="shared" si="16"/>
        <v/>
      </c>
      <c r="L109" s="52">
        <f t="shared" si="23"/>
        <v>0</v>
      </c>
      <c r="M109" s="52">
        <f t="shared" si="24"/>
        <v>0</v>
      </c>
      <c r="N109" s="55"/>
    </row>
    <row r="110" spans="1:14" x14ac:dyDescent="0.2">
      <c r="A110" t="str">
        <f>'Tipps eintragen'!A112</f>
        <v>Augsburg</v>
      </c>
      <c r="B110" s="17" t="s">
        <v>69</v>
      </c>
      <c r="C110" t="str">
        <f>'Tipps eintragen'!C112</f>
        <v>Mainz</v>
      </c>
      <c r="D110" s="15"/>
      <c r="E110" s="2" t="s">
        <v>2</v>
      </c>
      <c r="F110" s="104"/>
      <c r="G110" s="96" t="str">
        <f t="shared" si="15"/>
        <v xml:space="preserve"> </v>
      </c>
      <c r="H110" s="49" t="str">
        <f>IF(ISNUMBER('Tipps eintragen'!D112),'Tipps eintragen'!D112,"")</f>
        <v/>
      </c>
      <c r="I110" s="2" t="s">
        <v>2</v>
      </c>
      <c r="J110" s="32" t="str">
        <f>IF(ISNUMBER('Tipps eintragen'!F112),'Tipps eintragen'!F112,"")</f>
        <v/>
      </c>
      <c r="K110" s="96" t="str">
        <f t="shared" si="16"/>
        <v/>
      </c>
      <c r="L110" s="52">
        <f t="shared" si="23"/>
        <v>0</v>
      </c>
      <c r="M110" s="52">
        <f t="shared" si="24"/>
        <v>0</v>
      </c>
      <c r="N110" s="55"/>
    </row>
    <row r="111" spans="1:14" x14ac:dyDescent="0.2">
      <c r="A111" t="str">
        <f>'Tipps eintragen'!A113</f>
        <v>Elversberg</v>
      </c>
      <c r="B111" s="17" t="s">
        <v>69</v>
      </c>
      <c r="C111" t="str">
        <f>'Tipps eintragen'!C113</f>
        <v>Freiburg</v>
      </c>
      <c r="D111" s="15"/>
      <c r="E111" s="2" t="s">
        <v>2</v>
      </c>
      <c r="F111" s="104"/>
      <c r="G111" s="96" t="str">
        <f t="shared" si="15"/>
        <v xml:space="preserve"> </v>
      </c>
      <c r="H111" s="49" t="str">
        <f>IF(ISNUMBER('Tipps eintragen'!D113),'Tipps eintragen'!D113,"")</f>
        <v/>
      </c>
      <c r="I111" s="2" t="s">
        <v>2</v>
      </c>
      <c r="J111" s="32" t="str">
        <f>IF(ISNUMBER('Tipps eintragen'!F113),'Tipps eintragen'!F113,"")</f>
        <v/>
      </c>
      <c r="K111" s="96" t="str">
        <f t="shared" si="16"/>
        <v/>
      </c>
      <c r="L111" s="52">
        <f t="shared" si="23"/>
        <v>0</v>
      </c>
      <c r="M111" s="52">
        <f t="shared" si="24"/>
        <v>0</v>
      </c>
      <c r="N111" s="55"/>
    </row>
    <row r="112" spans="1:14" ht="13.5" thickBot="1" x14ac:dyDescent="0.25">
      <c r="A112" s="12"/>
      <c r="B112" s="13"/>
      <c r="C112" s="12"/>
      <c r="D112" s="14"/>
      <c r="E112" s="13" t="s">
        <v>0</v>
      </c>
      <c r="F112" s="24"/>
      <c r="G112" s="96" t="str">
        <f t="shared" si="15"/>
        <v xml:space="preserve"> </v>
      </c>
      <c r="H112" s="50" t="str">
        <f>IF(ISNUMBER('Tipps eintragen'!D114),'Tipps eintragen'!D114,"")</f>
        <v/>
      </c>
      <c r="I112" s="13" t="s">
        <v>0</v>
      </c>
      <c r="J112" s="24" t="str">
        <f>IF(ISNUMBER('Tipps eintragen'!F114),'Tipps eintragen'!F114,"")</f>
        <v/>
      </c>
      <c r="K112" s="96" t="str">
        <f t="shared" si="16"/>
        <v/>
      </c>
      <c r="L112" s="50" t="s">
        <v>0</v>
      </c>
      <c r="M112" s="50"/>
      <c r="N112" s="56">
        <f>SUM(L103:M111)</f>
        <v>0</v>
      </c>
    </row>
    <row r="113" spans="1:14" s="10" customFormat="1" ht="15.75" x14ac:dyDescent="0.25">
      <c r="A113" s="130" t="str">
        <f>'Tipps eintragen'!A115</f>
        <v>11. Spieltag 27.-29.11.2026</v>
      </c>
      <c r="B113" s="130"/>
      <c r="C113" s="131"/>
      <c r="D113" s="11"/>
      <c r="E113" s="10" t="s">
        <v>0</v>
      </c>
      <c r="F113" s="25"/>
      <c r="G113" s="97" t="str">
        <f t="shared" si="15"/>
        <v xml:space="preserve"> </v>
      </c>
      <c r="H113" s="49" t="str">
        <f>IF(ISNUMBER('Tipps eintragen'!D115),'Tipps eintragen'!D115,"")</f>
        <v/>
      </c>
      <c r="I113" s="10" t="s">
        <v>0</v>
      </c>
      <c r="J113" s="32" t="str">
        <f>IF(ISNUMBER('Tipps eintragen'!F115),'Tipps eintragen'!F115,"")</f>
        <v/>
      </c>
      <c r="K113" s="97" t="str">
        <f t="shared" si="16"/>
        <v/>
      </c>
      <c r="L113" s="57" t="s">
        <v>0</v>
      </c>
      <c r="M113" s="52"/>
      <c r="N113" s="54"/>
    </row>
    <row r="114" spans="1:14" x14ac:dyDescent="0.2">
      <c r="A114" t="str">
        <f>'Tipps eintragen'!A116</f>
        <v>Hamburg</v>
      </c>
      <c r="B114" s="17" t="s">
        <v>69</v>
      </c>
      <c r="C114" t="str">
        <f>'Tipps eintragen'!C116</f>
        <v>Bayern</v>
      </c>
      <c r="D114" s="15"/>
      <c r="E114" s="2" t="s">
        <v>2</v>
      </c>
      <c r="F114" s="104"/>
      <c r="G114" s="96" t="str">
        <f t="shared" si="15"/>
        <v xml:space="preserve"> </v>
      </c>
      <c r="H114" s="49" t="str">
        <f>IF(ISNUMBER('Tipps eintragen'!D116),'Tipps eintragen'!D116,"")</f>
        <v/>
      </c>
      <c r="I114" s="2" t="s">
        <v>2</v>
      </c>
      <c r="J114" s="32" t="str">
        <f>IF(ISNUMBER('Tipps eintragen'!F116),'Tipps eintragen'!F116,"")</f>
        <v/>
      </c>
      <c r="K114" s="96" t="str">
        <f t="shared" si="16"/>
        <v/>
      </c>
      <c r="L114" s="52">
        <f t="shared" ref="L114:L122" si="25">IF(ISNUMBER(K114),IF(G114=K114,IF(K114=2,Pkte_AS,IF(K114=1,Pkte_HS,Pkte_U)),0),0)</f>
        <v>0</v>
      </c>
      <c r="M114" s="52">
        <f t="shared" ref="M114:M122" si="26">IF(AND(ISNUMBER(G114),ISNUMBER(K114)),IF(AND(D114=H114,F114=J114),2,0),0)</f>
        <v>0</v>
      </c>
      <c r="N114" s="55"/>
    </row>
    <row r="115" spans="1:14" x14ac:dyDescent="0.2">
      <c r="A115" t="str">
        <f>'Tipps eintragen'!A117</f>
        <v>Bremen</v>
      </c>
      <c r="B115" s="17" t="s">
        <v>69</v>
      </c>
      <c r="C115" t="str">
        <f>'Tipps eintragen'!C117</f>
        <v>M'gladbach</v>
      </c>
      <c r="D115" s="15"/>
      <c r="E115" s="2" t="s">
        <v>2</v>
      </c>
      <c r="F115" s="104"/>
      <c r="G115" s="96" t="str">
        <f t="shared" si="15"/>
        <v xml:space="preserve"> </v>
      </c>
      <c r="H115" s="49" t="str">
        <f>IF(ISNUMBER('Tipps eintragen'!D117),'Tipps eintragen'!D117,"")</f>
        <v/>
      </c>
      <c r="I115" s="2" t="s">
        <v>2</v>
      </c>
      <c r="J115" s="32" t="str">
        <f>IF(ISNUMBER('Tipps eintragen'!F117),'Tipps eintragen'!F117,"")</f>
        <v/>
      </c>
      <c r="K115" s="96" t="str">
        <f t="shared" si="16"/>
        <v/>
      </c>
      <c r="L115" s="52">
        <f t="shared" si="25"/>
        <v>0</v>
      </c>
      <c r="M115" s="52">
        <f t="shared" si="26"/>
        <v>0</v>
      </c>
      <c r="N115" s="55"/>
    </row>
    <row r="116" spans="1:14" x14ac:dyDescent="0.2">
      <c r="A116" t="str">
        <f>'Tipps eintragen'!A118</f>
        <v>Stuttgart</v>
      </c>
      <c r="B116" s="17" t="s">
        <v>69</v>
      </c>
      <c r="C116" t="str">
        <f>'Tipps eintragen'!C118</f>
        <v>Frankfurt</v>
      </c>
      <c r="D116" s="15"/>
      <c r="E116" s="2" t="s">
        <v>2</v>
      </c>
      <c r="F116" s="104"/>
      <c r="G116" s="96" t="str">
        <f t="shared" si="15"/>
        <v xml:space="preserve"> </v>
      </c>
      <c r="H116" s="49" t="str">
        <f>IF(ISNUMBER('Tipps eintragen'!D118),'Tipps eintragen'!D118,"")</f>
        <v/>
      </c>
      <c r="I116" s="2" t="s">
        <v>2</v>
      </c>
      <c r="J116" s="32" t="str">
        <f>IF(ISNUMBER('Tipps eintragen'!F118),'Tipps eintragen'!F118,"")</f>
        <v/>
      </c>
      <c r="K116" s="96" t="str">
        <f t="shared" si="16"/>
        <v/>
      </c>
      <c r="L116" s="52">
        <f t="shared" si="25"/>
        <v>0</v>
      </c>
      <c r="M116" s="52">
        <f t="shared" si="26"/>
        <v>0</v>
      </c>
      <c r="N116" s="55"/>
    </row>
    <row r="117" spans="1:14" x14ac:dyDescent="0.2">
      <c r="A117" t="str">
        <f>'Tipps eintragen'!A119</f>
        <v>Köln</v>
      </c>
      <c r="B117" s="17" t="s">
        <v>69</v>
      </c>
      <c r="C117" t="str">
        <f>'Tipps eintragen'!C119</f>
        <v>Elversberg</v>
      </c>
      <c r="D117" s="15"/>
      <c r="E117" s="2" t="s">
        <v>2</v>
      </c>
      <c r="F117" s="104"/>
      <c r="G117" s="96" t="str">
        <f t="shared" si="15"/>
        <v xml:space="preserve"> </v>
      </c>
      <c r="H117" s="49" t="str">
        <f>IF(ISNUMBER('Tipps eintragen'!D119),'Tipps eintragen'!D119,"")</f>
        <v/>
      </c>
      <c r="I117" s="2" t="s">
        <v>2</v>
      </c>
      <c r="J117" s="32" t="str">
        <f>IF(ISNUMBER('Tipps eintragen'!F119),'Tipps eintragen'!F119,"")</f>
        <v/>
      </c>
      <c r="K117" s="96" t="str">
        <f t="shared" si="16"/>
        <v/>
      </c>
      <c r="L117" s="52">
        <f t="shared" si="25"/>
        <v>0</v>
      </c>
      <c r="M117" s="52">
        <f t="shared" si="26"/>
        <v>0</v>
      </c>
      <c r="N117" s="55"/>
    </row>
    <row r="118" spans="1:14" x14ac:dyDescent="0.2">
      <c r="A118" t="str">
        <f>'Tipps eintragen'!A120</f>
        <v>Dortmund</v>
      </c>
      <c r="B118" s="17" t="s">
        <v>69</v>
      </c>
      <c r="C118" t="str">
        <f>'Tipps eintragen'!C120</f>
        <v>Leverkusen</v>
      </c>
      <c r="D118" s="15"/>
      <c r="E118" s="2" t="s">
        <v>2</v>
      </c>
      <c r="F118" s="104"/>
      <c r="G118" s="96" t="str">
        <f t="shared" si="15"/>
        <v xml:space="preserve"> </v>
      </c>
      <c r="H118" s="49" t="str">
        <f>IF(ISNUMBER('Tipps eintragen'!D120),'Tipps eintragen'!D120,"")</f>
        <v/>
      </c>
      <c r="I118" s="2" t="s">
        <v>2</v>
      </c>
      <c r="J118" s="32" t="str">
        <f>IF(ISNUMBER('Tipps eintragen'!F120),'Tipps eintragen'!F120,"")</f>
        <v/>
      </c>
      <c r="K118" s="96" t="str">
        <f t="shared" si="16"/>
        <v/>
      </c>
      <c r="L118" s="52">
        <f t="shared" si="25"/>
        <v>0</v>
      </c>
      <c r="M118" s="52">
        <f t="shared" si="26"/>
        <v>0</v>
      </c>
      <c r="N118" s="55"/>
    </row>
    <row r="119" spans="1:14" x14ac:dyDescent="0.2">
      <c r="A119" t="str">
        <f>'Tipps eintragen'!A121</f>
        <v>Freiburg</v>
      </c>
      <c r="B119" s="17" t="s">
        <v>69</v>
      </c>
      <c r="C119" t="str">
        <f>'Tipps eintragen'!C121</f>
        <v>Leipzig</v>
      </c>
      <c r="D119" s="15"/>
      <c r="E119" s="2" t="s">
        <v>2</v>
      </c>
      <c r="F119" s="104"/>
      <c r="G119" s="96" t="str">
        <f t="shared" si="15"/>
        <v xml:space="preserve"> </v>
      </c>
      <c r="H119" s="49" t="str">
        <f>IF(ISNUMBER('Tipps eintragen'!D121),'Tipps eintragen'!D121,"")</f>
        <v/>
      </c>
      <c r="I119" s="2" t="s">
        <v>2</v>
      </c>
      <c r="J119" s="32" t="str">
        <f>IF(ISNUMBER('Tipps eintragen'!F121),'Tipps eintragen'!F121,"")</f>
        <v/>
      </c>
      <c r="K119" s="96" t="str">
        <f t="shared" si="16"/>
        <v/>
      </c>
      <c r="L119" s="52">
        <f t="shared" si="25"/>
        <v>0</v>
      </c>
      <c r="M119" s="52">
        <f t="shared" si="26"/>
        <v>0</v>
      </c>
      <c r="N119" s="55"/>
    </row>
    <row r="120" spans="1:14" x14ac:dyDescent="0.2">
      <c r="A120" t="str">
        <f>'Tipps eintragen'!A122</f>
        <v>Mainz</v>
      </c>
      <c r="B120" s="17" t="s">
        <v>69</v>
      </c>
      <c r="C120" t="str">
        <f>'Tipps eintragen'!C122</f>
        <v>Union Berlin</v>
      </c>
      <c r="D120" s="15"/>
      <c r="E120" s="2" t="s">
        <v>2</v>
      </c>
      <c r="F120" s="104"/>
      <c r="G120" s="96" t="str">
        <f t="shared" si="15"/>
        <v xml:space="preserve"> </v>
      </c>
      <c r="H120" s="49" t="str">
        <f>IF(ISNUMBER('Tipps eintragen'!D122),'Tipps eintragen'!D122,"")</f>
        <v/>
      </c>
      <c r="I120" s="2" t="s">
        <v>2</v>
      </c>
      <c r="J120" s="32" t="str">
        <f>IF(ISNUMBER('Tipps eintragen'!F122),'Tipps eintragen'!F122,"")</f>
        <v/>
      </c>
      <c r="K120" s="96" t="str">
        <f t="shared" si="16"/>
        <v/>
      </c>
      <c r="L120" s="52">
        <f t="shared" si="25"/>
        <v>0</v>
      </c>
      <c r="M120" s="52">
        <f t="shared" si="26"/>
        <v>0</v>
      </c>
      <c r="N120" s="55"/>
    </row>
    <row r="121" spans="1:14" x14ac:dyDescent="0.2">
      <c r="A121" t="str">
        <f>'Tipps eintragen'!A123</f>
        <v>Paderborn</v>
      </c>
      <c r="B121" s="17" t="s">
        <v>69</v>
      </c>
      <c r="C121" t="str">
        <f>'Tipps eintragen'!C123</f>
        <v>Schalke</v>
      </c>
      <c r="D121" s="15"/>
      <c r="E121" s="2" t="s">
        <v>2</v>
      </c>
      <c r="F121" s="104"/>
      <c r="G121" s="96" t="str">
        <f t="shared" si="15"/>
        <v xml:space="preserve"> </v>
      </c>
      <c r="H121" s="49" t="str">
        <f>IF(ISNUMBER('Tipps eintragen'!D123),'Tipps eintragen'!D123,"")</f>
        <v/>
      </c>
      <c r="I121" s="2" t="s">
        <v>2</v>
      </c>
      <c r="J121" s="32" t="str">
        <f>IF(ISNUMBER('Tipps eintragen'!F123),'Tipps eintragen'!F123,"")</f>
        <v/>
      </c>
      <c r="K121" s="96" t="str">
        <f t="shared" si="16"/>
        <v/>
      </c>
      <c r="L121" s="52">
        <f t="shared" si="25"/>
        <v>0</v>
      </c>
      <c r="M121" s="52">
        <f t="shared" si="26"/>
        <v>0</v>
      </c>
      <c r="N121" s="55"/>
    </row>
    <row r="122" spans="1:14" x14ac:dyDescent="0.2">
      <c r="A122" t="str">
        <f>'Tipps eintragen'!A124</f>
        <v>Hoffenheim</v>
      </c>
      <c r="B122" s="17" t="s">
        <v>69</v>
      </c>
      <c r="C122" t="str">
        <f>'Tipps eintragen'!C124</f>
        <v>Augsburg</v>
      </c>
      <c r="D122" s="15"/>
      <c r="E122" s="2" t="s">
        <v>2</v>
      </c>
      <c r="F122" s="104"/>
      <c r="G122" s="96" t="str">
        <f t="shared" si="15"/>
        <v xml:space="preserve"> </v>
      </c>
      <c r="H122" s="49" t="str">
        <f>IF(ISNUMBER('Tipps eintragen'!D124),'Tipps eintragen'!D124,"")</f>
        <v/>
      </c>
      <c r="I122" s="2" t="s">
        <v>2</v>
      </c>
      <c r="J122" s="32" t="str">
        <f>IF(ISNUMBER('Tipps eintragen'!F124),'Tipps eintragen'!F124,"")</f>
        <v/>
      </c>
      <c r="K122" s="96" t="str">
        <f t="shared" si="16"/>
        <v/>
      </c>
      <c r="L122" s="52">
        <f t="shared" si="25"/>
        <v>0</v>
      </c>
      <c r="M122" s="52">
        <f t="shared" si="26"/>
        <v>0</v>
      </c>
      <c r="N122" s="55"/>
    </row>
    <row r="123" spans="1:14" ht="13.5" thickBot="1" x14ac:dyDescent="0.25">
      <c r="A123" s="12"/>
      <c r="B123" s="13"/>
      <c r="C123" s="12"/>
      <c r="D123" s="14"/>
      <c r="E123" s="13" t="s">
        <v>0</v>
      </c>
      <c r="F123" s="24"/>
      <c r="G123" s="96" t="str">
        <f t="shared" si="15"/>
        <v xml:space="preserve"> </v>
      </c>
      <c r="H123" s="50" t="str">
        <f>IF(ISNUMBER('Tipps eintragen'!D125),'Tipps eintragen'!D125,"")</f>
        <v/>
      </c>
      <c r="I123" s="13" t="s">
        <v>0</v>
      </c>
      <c r="J123" s="24" t="str">
        <f>IF(ISNUMBER('Tipps eintragen'!F125),'Tipps eintragen'!F125,"")</f>
        <v/>
      </c>
      <c r="K123" s="96" t="str">
        <f t="shared" si="16"/>
        <v/>
      </c>
      <c r="L123" s="50" t="s">
        <v>0</v>
      </c>
      <c r="M123" s="50"/>
      <c r="N123" s="56">
        <f>SUM(L114:M122)</f>
        <v>0</v>
      </c>
    </row>
    <row r="124" spans="1:14" s="10" customFormat="1" ht="15.75" x14ac:dyDescent="0.25">
      <c r="A124" s="130" t="str">
        <f>'Tipps eintragen'!A126</f>
        <v>12. Spieltag 04.-06.12.2026</v>
      </c>
      <c r="B124" s="130"/>
      <c r="C124" s="131"/>
      <c r="D124" s="11"/>
      <c r="E124" s="10" t="s">
        <v>0</v>
      </c>
      <c r="F124" s="25"/>
      <c r="G124" s="97" t="str">
        <f t="shared" si="15"/>
        <v xml:space="preserve"> </v>
      </c>
      <c r="H124" s="49" t="str">
        <f>IF(ISNUMBER('Tipps eintragen'!D126),'Tipps eintragen'!D126,"")</f>
        <v/>
      </c>
      <c r="I124" s="10" t="s">
        <v>0</v>
      </c>
      <c r="J124" s="32" t="str">
        <f>IF(ISNUMBER('Tipps eintragen'!F126),'Tipps eintragen'!F126,"")</f>
        <v/>
      </c>
      <c r="K124" s="97" t="str">
        <f t="shared" si="16"/>
        <v/>
      </c>
      <c r="L124" s="57" t="s">
        <v>0</v>
      </c>
      <c r="M124" s="52"/>
      <c r="N124" s="54"/>
    </row>
    <row r="125" spans="1:14" x14ac:dyDescent="0.2">
      <c r="A125" t="str">
        <f>'Tipps eintragen'!A127</f>
        <v>Bayern</v>
      </c>
      <c r="B125" s="17" t="s">
        <v>69</v>
      </c>
      <c r="C125" t="str">
        <f>'Tipps eintragen'!C127</f>
        <v>Paderborn</v>
      </c>
      <c r="D125" s="15"/>
      <c r="E125" s="2" t="s">
        <v>2</v>
      </c>
      <c r="F125" s="104"/>
      <c r="G125" s="96" t="str">
        <f t="shared" si="15"/>
        <v xml:space="preserve"> </v>
      </c>
      <c r="H125" s="49" t="str">
        <f>IF(ISNUMBER('Tipps eintragen'!D127),'Tipps eintragen'!D127,"")</f>
        <v/>
      </c>
      <c r="I125" s="2" t="s">
        <v>2</v>
      </c>
      <c r="J125" s="32" t="str">
        <f>IF(ISNUMBER('Tipps eintragen'!F127),'Tipps eintragen'!F127,"")</f>
        <v/>
      </c>
      <c r="K125" s="96" t="str">
        <f t="shared" si="16"/>
        <v/>
      </c>
      <c r="L125" s="52">
        <f t="shared" ref="L125:L133" si="27">IF(ISNUMBER(K125),IF(G125=K125,IF(K125=2,Pkte_AS,IF(K125=1,Pkte_HS,Pkte_U)),0),0)</f>
        <v>0</v>
      </c>
      <c r="M125" s="52">
        <f t="shared" ref="M125:M133" si="28">IF(AND(ISNUMBER(G125),ISNUMBER(K125)),IF(AND(D125=H125,F125=J125),2,0),0)</f>
        <v>0</v>
      </c>
      <c r="N125" s="55"/>
    </row>
    <row r="126" spans="1:14" x14ac:dyDescent="0.2">
      <c r="A126" t="str">
        <f>'Tipps eintragen'!A128</f>
        <v>Frankfurt</v>
      </c>
      <c r="B126" s="17" t="s">
        <v>69</v>
      </c>
      <c r="C126" t="str">
        <f>'Tipps eintragen'!C128</f>
        <v>Bremen</v>
      </c>
      <c r="D126" s="15"/>
      <c r="E126" s="2" t="s">
        <v>2</v>
      </c>
      <c r="F126" s="104"/>
      <c r="G126" s="96" t="str">
        <f t="shared" si="15"/>
        <v xml:space="preserve"> </v>
      </c>
      <c r="H126" s="49" t="str">
        <f>IF(ISNUMBER('Tipps eintragen'!D128),'Tipps eintragen'!D128,"")</f>
        <v/>
      </c>
      <c r="I126" s="2" t="s">
        <v>2</v>
      </c>
      <c r="J126" s="32" t="str">
        <f>IF(ISNUMBER('Tipps eintragen'!F128),'Tipps eintragen'!F128,"")</f>
        <v/>
      </c>
      <c r="K126" s="96" t="str">
        <f t="shared" si="16"/>
        <v/>
      </c>
      <c r="L126" s="52">
        <f t="shared" si="27"/>
        <v>0</v>
      </c>
      <c r="M126" s="52">
        <f t="shared" si="28"/>
        <v>0</v>
      </c>
      <c r="N126" s="55"/>
    </row>
    <row r="127" spans="1:14" x14ac:dyDescent="0.2">
      <c r="A127" t="str">
        <f>'Tipps eintragen'!A129</f>
        <v>Schalke</v>
      </c>
      <c r="B127" s="17" t="s">
        <v>69</v>
      </c>
      <c r="C127" t="str">
        <f>'Tipps eintragen'!C129</f>
        <v>Dortmund</v>
      </c>
      <c r="D127" s="15"/>
      <c r="E127" s="2" t="s">
        <v>2</v>
      </c>
      <c r="F127" s="104"/>
      <c r="G127" s="96" t="str">
        <f t="shared" si="15"/>
        <v xml:space="preserve"> </v>
      </c>
      <c r="H127" s="49" t="str">
        <f>IF(ISNUMBER('Tipps eintragen'!D129),'Tipps eintragen'!D129,"")</f>
        <v/>
      </c>
      <c r="I127" s="2" t="s">
        <v>2</v>
      </c>
      <c r="J127" s="32" t="str">
        <f>IF(ISNUMBER('Tipps eintragen'!F129),'Tipps eintragen'!F129,"")</f>
        <v/>
      </c>
      <c r="K127" s="96" t="str">
        <f t="shared" si="16"/>
        <v/>
      </c>
      <c r="L127" s="52">
        <f t="shared" si="27"/>
        <v>0</v>
      </c>
      <c r="M127" s="52">
        <f t="shared" si="28"/>
        <v>0</v>
      </c>
      <c r="N127" s="55"/>
    </row>
    <row r="128" spans="1:14" x14ac:dyDescent="0.2">
      <c r="A128" t="str">
        <f>'Tipps eintragen'!A130</f>
        <v>Leverkusen</v>
      </c>
      <c r="B128" s="17" t="s">
        <v>69</v>
      </c>
      <c r="C128" t="str">
        <f>'Tipps eintragen'!C130</f>
        <v>M'gladbach</v>
      </c>
      <c r="D128" s="15"/>
      <c r="E128" s="2" t="s">
        <v>2</v>
      </c>
      <c r="F128" s="104"/>
      <c r="G128" s="96" t="str">
        <f t="shared" si="15"/>
        <v xml:space="preserve"> </v>
      </c>
      <c r="H128" s="49" t="str">
        <f>IF(ISNUMBER('Tipps eintragen'!D130),'Tipps eintragen'!D130,"")</f>
        <v/>
      </c>
      <c r="I128" s="2" t="s">
        <v>2</v>
      </c>
      <c r="J128" s="32" t="str">
        <f>IF(ISNUMBER('Tipps eintragen'!F130),'Tipps eintragen'!F130,"")</f>
        <v/>
      </c>
      <c r="K128" s="96" t="str">
        <f t="shared" si="16"/>
        <v/>
      </c>
      <c r="L128" s="52">
        <f t="shared" si="27"/>
        <v>0</v>
      </c>
      <c r="M128" s="52">
        <f t="shared" si="28"/>
        <v>0</v>
      </c>
      <c r="N128" s="55"/>
    </row>
    <row r="129" spans="1:14" x14ac:dyDescent="0.2">
      <c r="A129" t="str">
        <f>'Tipps eintragen'!A131</f>
        <v>Freiburg</v>
      </c>
      <c r="B129" s="17" t="s">
        <v>69</v>
      </c>
      <c r="C129" t="str">
        <f>'Tipps eintragen'!C131</f>
        <v>Hoffenheim</v>
      </c>
      <c r="D129" s="15"/>
      <c r="E129" s="2" t="s">
        <v>2</v>
      </c>
      <c r="F129" s="104"/>
      <c r="G129" s="96" t="str">
        <f t="shared" si="15"/>
        <v xml:space="preserve"> </v>
      </c>
      <c r="H129" s="49" t="str">
        <f>IF(ISNUMBER('Tipps eintragen'!D131),'Tipps eintragen'!D131,"")</f>
        <v/>
      </c>
      <c r="I129" s="2" t="s">
        <v>2</v>
      </c>
      <c r="J129" s="32" t="str">
        <f>IF(ISNUMBER('Tipps eintragen'!F131),'Tipps eintragen'!F131,"")</f>
        <v/>
      </c>
      <c r="K129" s="96" t="str">
        <f t="shared" si="16"/>
        <v/>
      </c>
      <c r="L129" s="52">
        <f t="shared" si="27"/>
        <v>0</v>
      </c>
      <c r="M129" s="52">
        <f t="shared" si="28"/>
        <v>0</v>
      </c>
      <c r="N129" s="55"/>
    </row>
    <row r="130" spans="1:14" x14ac:dyDescent="0.2">
      <c r="A130" t="str">
        <f>'Tipps eintragen'!A132</f>
        <v>Union Berlin</v>
      </c>
      <c r="B130" s="17" t="s">
        <v>69</v>
      </c>
      <c r="C130" t="str">
        <f>'Tipps eintragen'!C132</f>
        <v>Hamburg</v>
      </c>
      <c r="D130" s="15"/>
      <c r="E130" s="2" t="s">
        <v>2</v>
      </c>
      <c r="F130" s="104"/>
      <c r="G130" s="96" t="str">
        <f t="shared" si="15"/>
        <v xml:space="preserve"> </v>
      </c>
      <c r="H130" s="49" t="str">
        <f>IF(ISNUMBER('Tipps eintragen'!D132),'Tipps eintragen'!D132,"")</f>
        <v/>
      </c>
      <c r="I130" s="2" t="s">
        <v>2</v>
      </c>
      <c r="J130" s="32" t="str">
        <f>IF(ISNUMBER('Tipps eintragen'!F132),'Tipps eintragen'!F132,"")</f>
        <v/>
      </c>
      <c r="K130" s="96" t="str">
        <f t="shared" si="16"/>
        <v/>
      </c>
      <c r="L130" s="52">
        <f t="shared" si="27"/>
        <v>0</v>
      </c>
      <c r="M130" s="52">
        <f t="shared" si="28"/>
        <v>0</v>
      </c>
      <c r="N130" s="55"/>
    </row>
    <row r="131" spans="1:14" x14ac:dyDescent="0.2">
      <c r="A131" t="str">
        <f>'Tipps eintragen'!A133</f>
        <v>Augsburg</v>
      </c>
      <c r="B131" s="17" t="s">
        <v>69</v>
      </c>
      <c r="C131" t="str">
        <f>'Tipps eintragen'!C133</f>
        <v>Köln</v>
      </c>
      <c r="D131" s="15"/>
      <c r="E131" s="2" t="s">
        <v>2</v>
      </c>
      <c r="F131" s="104"/>
      <c r="G131" s="96" t="str">
        <f t="shared" si="15"/>
        <v xml:space="preserve"> </v>
      </c>
      <c r="H131" s="49" t="str">
        <f>IF(ISNUMBER('Tipps eintragen'!D133),'Tipps eintragen'!D133,"")</f>
        <v/>
      </c>
      <c r="I131" s="2" t="s">
        <v>2</v>
      </c>
      <c r="J131" s="32" t="str">
        <f>IF(ISNUMBER('Tipps eintragen'!F133),'Tipps eintragen'!F133,"")</f>
        <v/>
      </c>
      <c r="K131" s="96" t="str">
        <f t="shared" si="16"/>
        <v/>
      </c>
      <c r="L131" s="52">
        <f t="shared" si="27"/>
        <v>0</v>
      </c>
      <c r="M131" s="52">
        <f t="shared" si="28"/>
        <v>0</v>
      </c>
      <c r="N131" s="55"/>
    </row>
    <row r="132" spans="1:14" x14ac:dyDescent="0.2">
      <c r="A132" t="str">
        <f>'Tipps eintragen'!A134</f>
        <v>Leipzig</v>
      </c>
      <c r="B132" s="17" t="s">
        <v>69</v>
      </c>
      <c r="C132" t="str">
        <f>'Tipps eintragen'!C134</f>
        <v>Mainz</v>
      </c>
      <c r="D132" s="15"/>
      <c r="E132" s="2" t="s">
        <v>2</v>
      </c>
      <c r="F132" s="104"/>
      <c r="G132" s="96" t="str">
        <f t="shared" si="15"/>
        <v xml:space="preserve"> </v>
      </c>
      <c r="H132" s="49" t="str">
        <f>IF(ISNUMBER('Tipps eintragen'!D134),'Tipps eintragen'!D134,"")</f>
        <v/>
      </c>
      <c r="I132" s="2" t="s">
        <v>2</v>
      </c>
      <c r="J132" s="32" t="str">
        <f>IF(ISNUMBER('Tipps eintragen'!F134),'Tipps eintragen'!F134,"")</f>
        <v/>
      </c>
      <c r="K132" s="96" t="str">
        <f t="shared" si="16"/>
        <v/>
      </c>
      <c r="L132" s="52">
        <f t="shared" si="27"/>
        <v>0</v>
      </c>
      <c r="M132" s="52">
        <f t="shared" si="28"/>
        <v>0</v>
      </c>
      <c r="N132" s="55"/>
    </row>
    <row r="133" spans="1:14" x14ac:dyDescent="0.2">
      <c r="A133" t="str">
        <f>'Tipps eintragen'!A135</f>
        <v>Elversberg</v>
      </c>
      <c r="B133" s="17" t="s">
        <v>69</v>
      </c>
      <c r="C133" t="str">
        <f>'Tipps eintragen'!C135</f>
        <v>Stuttgart</v>
      </c>
      <c r="D133" s="15"/>
      <c r="E133" s="2" t="s">
        <v>2</v>
      </c>
      <c r="F133" s="104"/>
      <c r="G133" s="96" t="str">
        <f t="shared" ref="G133:G196" si="29">IF(OR(ISBLANK(D133),ISBLANK(F133))," ",IF(D133&gt;F133,1,IF(D133=F133,0,2)))</f>
        <v xml:space="preserve"> </v>
      </c>
      <c r="H133" s="49" t="str">
        <f>IF(ISNUMBER('Tipps eintragen'!D135),'Tipps eintragen'!D135,"")</f>
        <v/>
      </c>
      <c r="I133" s="2" t="s">
        <v>2</v>
      </c>
      <c r="J133" s="32" t="str">
        <f>IF(ISNUMBER('Tipps eintragen'!F135),'Tipps eintragen'!F135,"")</f>
        <v/>
      </c>
      <c r="K133" s="96" t="str">
        <f t="shared" ref="K133:K196" si="30">IF(AND(ISNUMBER(H133),ISNUMBER(J133)),IF(H133&gt;J133,1,IF(H133=J133,0,2)),"")</f>
        <v/>
      </c>
      <c r="L133" s="52">
        <f t="shared" si="27"/>
        <v>0</v>
      </c>
      <c r="M133" s="52">
        <f t="shared" si="28"/>
        <v>0</v>
      </c>
      <c r="N133" s="55"/>
    </row>
    <row r="134" spans="1:14" ht="13.5" thickBot="1" x14ac:dyDescent="0.25">
      <c r="A134" s="12"/>
      <c r="B134" s="13"/>
      <c r="C134" s="12"/>
      <c r="D134" s="14"/>
      <c r="E134" s="13" t="s">
        <v>0</v>
      </c>
      <c r="F134" s="24"/>
      <c r="G134" s="96" t="str">
        <f t="shared" si="29"/>
        <v xml:space="preserve"> </v>
      </c>
      <c r="H134" s="50" t="str">
        <f>IF(ISNUMBER('Tipps eintragen'!D136),'Tipps eintragen'!D136,"")</f>
        <v/>
      </c>
      <c r="I134" s="13" t="s">
        <v>0</v>
      </c>
      <c r="J134" s="24" t="str">
        <f>IF(ISNUMBER('Tipps eintragen'!F136),'Tipps eintragen'!F136,"")</f>
        <v/>
      </c>
      <c r="K134" s="96" t="str">
        <f t="shared" si="30"/>
        <v/>
      </c>
      <c r="L134" s="50" t="s">
        <v>0</v>
      </c>
      <c r="M134" s="50"/>
      <c r="N134" s="56">
        <f>SUM(L125:M133)</f>
        <v>0</v>
      </c>
    </row>
    <row r="135" spans="1:14" s="10" customFormat="1" ht="15.75" x14ac:dyDescent="0.25">
      <c r="A135" s="130" t="str">
        <f>'Tipps eintragen'!A137</f>
        <v>13. Spieltag 11.-13.12.2026</v>
      </c>
      <c r="B135" s="130"/>
      <c r="C135" s="131"/>
      <c r="D135" s="11"/>
      <c r="E135" s="10" t="s">
        <v>0</v>
      </c>
      <c r="F135" s="25"/>
      <c r="G135" s="97" t="str">
        <f t="shared" si="29"/>
        <v xml:space="preserve"> </v>
      </c>
      <c r="H135" s="49" t="str">
        <f>IF(ISNUMBER('Tipps eintragen'!D137),'Tipps eintragen'!D137,"")</f>
        <v/>
      </c>
      <c r="I135" s="10" t="s">
        <v>0</v>
      </c>
      <c r="J135" s="32" t="str">
        <f>IF(ISNUMBER('Tipps eintragen'!F137),'Tipps eintragen'!F137,"")</f>
        <v/>
      </c>
      <c r="K135" s="97" t="str">
        <f t="shared" si="30"/>
        <v/>
      </c>
      <c r="L135" s="57" t="s">
        <v>0</v>
      </c>
      <c r="M135" s="52"/>
      <c r="N135" s="54"/>
    </row>
    <row r="136" spans="1:14" x14ac:dyDescent="0.2">
      <c r="A136" t="str">
        <f>'Tipps eintragen'!A138</f>
        <v>Hamburg</v>
      </c>
      <c r="B136" s="17" t="s">
        <v>69</v>
      </c>
      <c r="C136" t="str">
        <f>'Tipps eintragen'!C138</f>
        <v>Schalke</v>
      </c>
      <c r="D136" s="15"/>
      <c r="E136" s="2" t="s">
        <v>2</v>
      </c>
      <c r="F136" s="104"/>
      <c r="G136" s="96" t="str">
        <f t="shared" si="29"/>
        <v xml:space="preserve"> </v>
      </c>
      <c r="H136" s="49" t="str">
        <f>IF(ISNUMBER('Tipps eintragen'!D138),'Tipps eintragen'!D138,"")</f>
        <v/>
      </c>
      <c r="I136" s="2" t="s">
        <v>2</v>
      </c>
      <c r="J136" s="32" t="str">
        <f>IF(ISNUMBER('Tipps eintragen'!F138),'Tipps eintragen'!F138,"")</f>
        <v/>
      </c>
      <c r="K136" s="96" t="str">
        <f t="shared" si="30"/>
        <v/>
      </c>
      <c r="L136" s="52">
        <f t="shared" ref="L136:L144" si="31">IF(ISNUMBER(K136),IF(G136=K136,IF(K136=2,Pkte_AS,IF(K136=1,Pkte_HS,Pkte_U)),0),0)</f>
        <v>0</v>
      </c>
      <c r="M136" s="52">
        <f t="shared" ref="M136:M144" si="32">IF(AND(ISNUMBER(G136),ISNUMBER(K136)),IF(AND(D136=H136,F136=J136),2,0),0)</f>
        <v>0</v>
      </c>
      <c r="N136" s="55"/>
    </row>
    <row r="137" spans="1:14" x14ac:dyDescent="0.2">
      <c r="A137" t="str">
        <f>'Tipps eintragen'!A139</f>
        <v>Bremen</v>
      </c>
      <c r="B137" s="17" t="s">
        <v>69</v>
      </c>
      <c r="C137" t="str">
        <f>'Tipps eintragen'!C139</f>
        <v>Leverkusen</v>
      </c>
      <c r="D137" s="15"/>
      <c r="E137" s="2" t="s">
        <v>2</v>
      </c>
      <c r="F137" s="104"/>
      <c r="G137" s="96" t="str">
        <f t="shared" si="29"/>
        <v xml:space="preserve"> </v>
      </c>
      <c r="H137" s="49" t="str">
        <f>IF(ISNUMBER('Tipps eintragen'!D139),'Tipps eintragen'!D139,"")</f>
        <v/>
      </c>
      <c r="I137" s="2" t="s">
        <v>2</v>
      </c>
      <c r="J137" s="32" t="str">
        <f>IF(ISNUMBER('Tipps eintragen'!F139),'Tipps eintragen'!F139,"")</f>
        <v/>
      </c>
      <c r="K137" s="96" t="str">
        <f t="shared" si="30"/>
        <v/>
      </c>
      <c r="L137" s="52">
        <f t="shared" si="31"/>
        <v>0</v>
      </c>
      <c r="M137" s="52">
        <f t="shared" si="32"/>
        <v>0</v>
      </c>
      <c r="N137" s="55"/>
    </row>
    <row r="138" spans="1:14" x14ac:dyDescent="0.2">
      <c r="A138" t="str">
        <f>'Tipps eintragen'!A140</f>
        <v>Stuttgart</v>
      </c>
      <c r="B138" s="17" t="s">
        <v>69</v>
      </c>
      <c r="C138" t="str">
        <f>'Tipps eintragen'!C140</f>
        <v>Union Berlin</v>
      </c>
      <c r="D138" s="15"/>
      <c r="E138" s="2" t="s">
        <v>2</v>
      </c>
      <c r="F138" s="104"/>
      <c r="G138" s="96" t="str">
        <f t="shared" si="29"/>
        <v xml:space="preserve"> </v>
      </c>
      <c r="H138" s="49" t="str">
        <f>IF(ISNUMBER('Tipps eintragen'!D140),'Tipps eintragen'!D140,"")</f>
        <v/>
      </c>
      <c r="I138" s="2" t="s">
        <v>2</v>
      </c>
      <c r="J138" s="32" t="str">
        <f>IF(ISNUMBER('Tipps eintragen'!F140),'Tipps eintragen'!F140,"")</f>
        <v/>
      </c>
      <c r="K138" s="96" t="str">
        <f t="shared" si="30"/>
        <v/>
      </c>
      <c r="L138" s="52">
        <f t="shared" si="31"/>
        <v>0</v>
      </c>
      <c r="M138" s="52">
        <f t="shared" si="32"/>
        <v>0</v>
      </c>
      <c r="N138" s="55"/>
    </row>
    <row r="139" spans="1:14" x14ac:dyDescent="0.2">
      <c r="A139" t="str">
        <f>'Tipps eintragen'!A141</f>
        <v>M'gladbach</v>
      </c>
      <c r="B139" s="17" t="s">
        <v>69</v>
      </c>
      <c r="C139" t="str">
        <f>'Tipps eintragen'!C141</f>
        <v>Frankfurt</v>
      </c>
      <c r="D139" s="15"/>
      <c r="E139" s="2" t="s">
        <v>2</v>
      </c>
      <c r="F139" s="104"/>
      <c r="G139" s="96" t="str">
        <f t="shared" si="29"/>
        <v xml:space="preserve"> </v>
      </c>
      <c r="H139" s="49" t="str">
        <f>IF(ISNUMBER('Tipps eintragen'!D141),'Tipps eintragen'!D141,"")</f>
        <v/>
      </c>
      <c r="I139" s="2" t="s">
        <v>2</v>
      </c>
      <c r="J139" s="32" t="str">
        <f>IF(ISNUMBER('Tipps eintragen'!F141),'Tipps eintragen'!F141,"")</f>
        <v/>
      </c>
      <c r="K139" s="96" t="str">
        <f t="shared" si="30"/>
        <v/>
      </c>
      <c r="L139" s="52">
        <f t="shared" si="31"/>
        <v>0</v>
      </c>
      <c r="M139" s="52">
        <f t="shared" si="32"/>
        <v>0</v>
      </c>
      <c r="N139" s="55"/>
    </row>
    <row r="140" spans="1:14" x14ac:dyDescent="0.2">
      <c r="A140" t="str">
        <f>'Tipps eintragen'!A142</f>
        <v>Köln</v>
      </c>
      <c r="B140" s="17" t="s">
        <v>69</v>
      </c>
      <c r="C140" t="str">
        <f>'Tipps eintragen'!C142</f>
        <v>Leipzig</v>
      </c>
      <c r="D140" s="15"/>
      <c r="E140" s="2" t="s">
        <v>2</v>
      </c>
      <c r="F140" s="104"/>
      <c r="G140" s="96" t="str">
        <f t="shared" si="29"/>
        <v xml:space="preserve"> </v>
      </c>
      <c r="H140" s="49" t="str">
        <f>IF(ISNUMBER('Tipps eintragen'!D142),'Tipps eintragen'!D142,"")</f>
        <v/>
      </c>
      <c r="I140" s="2" t="s">
        <v>2</v>
      </c>
      <c r="J140" s="32" t="str">
        <f>IF(ISNUMBER('Tipps eintragen'!F142),'Tipps eintragen'!F142,"")</f>
        <v/>
      </c>
      <c r="K140" s="96" t="str">
        <f t="shared" si="30"/>
        <v/>
      </c>
      <c r="L140" s="52">
        <f t="shared" si="31"/>
        <v>0</v>
      </c>
      <c r="M140" s="52">
        <f t="shared" si="32"/>
        <v>0</v>
      </c>
      <c r="N140" s="55"/>
    </row>
    <row r="141" spans="1:14" x14ac:dyDescent="0.2">
      <c r="A141" t="str">
        <f>'Tipps eintragen'!A143</f>
        <v>Dortmund</v>
      </c>
      <c r="B141" s="17" t="s">
        <v>69</v>
      </c>
      <c r="C141" t="str">
        <f>'Tipps eintragen'!C143</f>
        <v>Augsburg</v>
      </c>
      <c r="D141" s="15"/>
      <c r="E141" s="2" t="s">
        <v>2</v>
      </c>
      <c r="F141" s="104"/>
      <c r="G141" s="96" t="str">
        <f t="shared" si="29"/>
        <v xml:space="preserve"> </v>
      </c>
      <c r="H141" s="49" t="str">
        <f>IF(ISNUMBER('Tipps eintragen'!D143),'Tipps eintragen'!D143,"")</f>
        <v/>
      </c>
      <c r="I141" s="2" t="s">
        <v>2</v>
      </c>
      <c r="J141" s="32" t="str">
        <f>IF(ISNUMBER('Tipps eintragen'!F143),'Tipps eintragen'!F143,"")</f>
        <v/>
      </c>
      <c r="K141" s="96" t="str">
        <f t="shared" si="30"/>
        <v/>
      </c>
      <c r="L141" s="52">
        <f t="shared" si="31"/>
        <v>0</v>
      </c>
      <c r="M141" s="52">
        <f t="shared" si="32"/>
        <v>0</v>
      </c>
      <c r="N141" s="55"/>
    </row>
    <row r="142" spans="1:14" x14ac:dyDescent="0.2">
      <c r="A142" t="str">
        <f>'Tipps eintragen'!A144</f>
        <v>Mainz</v>
      </c>
      <c r="B142" s="17" t="s">
        <v>69</v>
      </c>
      <c r="C142" t="str">
        <f>'Tipps eintragen'!C144</f>
        <v>Freiburg</v>
      </c>
      <c r="D142" s="15"/>
      <c r="E142" s="2" t="s">
        <v>2</v>
      </c>
      <c r="F142" s="104"/>
      <c r="G142" s="96" t="str">
        <f t="shared" si="29"/>
        <v xml:space="preserve"> </v>
      </c>
      <c r="H142" s="49" t="str">
        <f>IF(ISNUMBER('Tipps eintragen'!D144),'Tipps eintragen'!D144,"")</f>
        <v/>
      </c>
      <c r="I142" s="2" t="s">
        <v>2</v>
      </c>
      <c r="J142" s="32" t="str">
        <f>IF(ISNUMBER('Tipps eintragen'!F144),'Tipps eintragen'!F144,"")</f>
        <v/>
      </c>
      <c r="K142" s="96" t="str">
        <f t="shared" si="30"/>
        <v/>
      </c>
      <c r="L142" s="52">
        <f t="shared" si="31"/>
        <v>0</v>
      </c>
      <c r="M142" s="52">
        <f t="shared" si="32"/>
        <v>0</v>
      </c>
      <c r="N142" s="55"/>
    </row>
    <row r="143" spans="1:14" x14ac:dyDescent="0.2">
      <c r="A143" t="str">
        <f>'Tipps eintragen'!A145</f>
        <v>Paderborn</v>
      </c>
      <c r="B143" s="17" t="s">
        <v>69</v>
      </c>
      <c r="C143" t="str">
        <f>'Tipps eintragen'!C145</f>
        <v>Elversberg</v>
      </c>
      <c r="D143" s="15"/>
      <c r="E143" s="2" t="s">
        <v>2</v>
      </c>
      <c r="F143" s="104"/>
      <c r="G143" s="96" t="str">
        <f t="shared" si="29"/>
        <v xml:space="preserve"> </v>
      </c>
      <c r="H143" s="49" t="str">
        <f>IF(ISNUMBER('Tipps eintragen'!D145),'Tipps eintragen'!D145,"")</f>
        <v/>
      </c>
      <c r="I143" s="2" t="s">
        <v>2</v>
      </c>
      <c r="J143" s="32" t="str">
        <f>IF(ISNUMBER('Tipps eintragen'!F145),'Tipps eintragen'!F145,"")</f>
        <v/>
      </c>
      <c r="K143" s="96" t="str">
        <f t="shared" si="30"/>
        <v/>
      </c>
      <c r="L143" s="52">
        <f t="shared" si="31"/>
        <v>0</v>
      </c>
      <c r="M143" s="52">
        <f t="shared" si="32"/>
        <v>0</v>
      </c>
      <c r="N143" s="55"/>
    </row>
    <row r="144" spans="1:14" x14ac:dyDescent="0.2">
      <c r="A144" t="str">
        <f>'Tipps eintragen'!A146</f>
        <v>Hoffenheim</v>
      </c>
      <c r="B144" s="17" t="s">
        <v>69</v>
      </c>
      <c r="C144" t="str">
        <f>'Tipps eintragen'!C146</f>
        <v>Bayern</v>
      </c>
      <c r="D144" s="15"/>
      <c r="E144" s="2" t="s">
        <v>2</v>
      </c>
      <c r="F144" s="104"/>
      <c r="G144" s="96" t="str">
        <f t="shared" si="29"/>
        <v xml:space="preserve"> </v>
      </c>
      <c r="H144" s="49" t="str">
        <f>IF(ISNUMBER('Tipps eintragen'!D146),'Tipps eintragen'!D146,"")</f>
        <v/>
      </c>
      <c r="I144" s="2" t="s">
        <v>2</v>
      </c>
      <c r="J144" s="32" t="str">
        <f>IF(ISNUMBER('Tipps eintragen'!F146),'Tipps eintragen'!F146,"")</f>
        <v/>
      </c>
      <c r="K144" s="96" t="str">
        <f t="shared" si="30"/>
        <v/>
      </c>
      <c r="L144" s="52">
        <f t="shared" si="31"/>
        <v>0</v>
      </c>
      <c r="M144" s="52">
        <f t="shared" si="32"/>
        <v>0</v>
      </c>
      <c r="N144" s="55"/>
    </row>
    <row r="145" spans="1:14" ht="13.5" thickBot="1" x14ac:dyDescent="0.25">
      <c r="A145" s="12"/>
      <c r="B145" s="13"/>
      <c r="C145" s="12"/>
      <c r="D145" s="14"/>
      <c r="E145" s="13" t="s">
        <v>0</v>
      </c>
      <c r="F145" s="24"/>
      <c r="G145" s="96" t="str">
        <f t="shared" si="29"/>
        <v xml:space="preserve"> </v>
      </c>
      <c r="H145" s="50" t="str">
        <f>IF(ISNUMBER('Tipps eintragen'!D147),'Tipps eintragen'!D147,"")</f>
        <v/>
      </c>
      <c r="I145" s="13" t="s">
        <v>0</v>
      </c>
      <c r="J145" s="24" t="str">
        <f>IF(ISNUMBER('Tipps eintragen'!F147),'Tipps eintragen'!F147,"")</f>
        <v/>
      </c>
      <c r="K145" s="96" t="str">
        <f t="shared" si="30"/>
        <v/>
      </c>
      <c r="L145" s="50" t="s">
        <v>0</v>
      </c>
      <c r="M145" s="50"/>
      <c r="N145" s="56">
        <f>SUM(L136:M144)</f>
        <v>0</v>
      </c>
    </row>
    <row r="146" spans="1:14" s="10" customFormat="1" ht="15.75" x14ac:dyDescent="0.25">
      <c r="A146" s="130" t="str">
        <f>'Tipps eintragen'!A148</f>
        <v>14. Spieltag 18.-20.12.2026</v>
      </c>
      <c r="B146" s="130"/>
      <c r="C146" s="131"/>
      <c r="D146" s="11"/>
      <c r="E146" s="10" t="s">
        <v>0</v>
      </c>
      <c r="F146" s="25"/>
      <c r="G146" s="97" t="str">
        <f t="shared" si="29"/>
        <v xml:space="preserve"> </v>
      </c>
      <c r="H146" s="49" t="str">
        <f>IF(ISNUMBER('Tipps eintragen'!D148),'Tipps eintragen'!D148,"")</f>
        <v/>
      </c>
      <c r="I146" s="10" t="s">
        <v>0</v>
      </c>
      <c r="J146" s="32" t="str">
        <f>IF(ISNUMBER('Tipps eintragen'!F148),'Tipps eintragen'!F148,"")</f>
        <v/>
      </c>
      <c r="K146" s="97" t="str">
        <f t="shared" si="30"/>
        <v/>
      </c>
      <c r="L146" s="57" t="s">
        <v>0</v>
      </c>
      <c r="M146" s="52"/>
      <c r="N146" s="54"/>
    </row>
    <row r="147" spans="1:14" x14ac:dyDescent="0.2">
      <c r="A147" t="str">
        <f>'Tipps eintragen'!A149</f>
        <v>Bayern</v>
      </c>
      <c r="B147" s="17" t="s">
        <v>69</v>
      </c>
      <c r="C147" t="str">
        <f>'Tipps eintragen'!C149</f>
        <v>Bremen</v>
      </c>
      <c r="D147" s="15"/>
      <c r="E147" s="2" t="s">
        <v>2</v>
      </c>
      <c r="F147" s="104"/>
      <c r="G147" s="96" t="str">
        <f t="shared" si="29"/>
        <v xml:space="preserve"> </v>
      </c>
      <c r="H147" s="49" t="str">
        <f>IF(ISNUMBER('Tipps eintragen'!D149),'Tipps eintragen'!D149,"")</f>
        <v/>
      </c>
      <c r="I147" s="2" t="s">
        <v>2</v>
      </c>
      <c r="J147" s="32" t="str">
        <f>IF(ISNUMBER('Tipps eintragen'!F149),'Tipps eintragen'!F149,"")</f>
        <v/>
      </c>
      <c r="K147" s="96" t="str">
        <f t="shared" si="30"/>
        <v/>
      </c>
      <c r="L147" s="52">
        <f t="shared" ref="L147:L155" si="33">IF(ISNUMBER(K147),IF(G147=K147,IF(K147=2,Pkte_AS,IF(K147=1,Pkte_HS,Pkte_U)),0),0)</f>
        <v>0</v>
      </c>
      <c r="M147" s="52">
        <f t="shared" ref="M147:M155" si="34">IF(AND(ISNUMBER(G147),ISNUMBER(K147)),IF(AND(D147=H147,F147=J147),2,0),0)</f>
        <v>0</v>
      </c>
      <c r="N147" s="55"/>
    </row>
    <row r="148" spans="1:14" x14ac:dyDescent="0.2">
      <c r="A148" t="str">
        <f>'Tipps eintragen'!A150</f>
        <v>Schalke</v>
      </c>
      <c r="B148" s="17" t="s">
        <v>69</v>
      </c>
      <c r="C148" t="str">
        <f>'Tipps eintragen'!C150</f>
        <v>M'gladbach</v>
      </c>
      <c r="D148" s="15"/>
      <c r="E148" s="2" t="s">
        <v>2</v>
      </c>
      <c r="F148" s="104"/>
      <c r="G148" s="96" t="str">
        <f t="shared" si="29"/>
        <v xml:space="preserve"> </v>
      </c>
      <c r="H148" s="49" t="str">
        <f>IF(ISNUMBER('Tipps eintragen'!D150),'Tipps eintragen'!D150,"")</f>
        <v/>
      </c>
      <c r="I148" s="2" t="s">
        <v>2</v>
      </c>
      <c r="J148" s="32" t="str">
        <f>IF(ISNUMBER('Tipps eintragen'!F150),'Tipps eintragen'!F150,"")</f>
        <v/>
      </c>
      <c r="K148" s="96" t="str">
        <f t="shared" si="30"/>
        <v/>
      </c>
      <c r="L148" s="52">
        <f t="shared" si="33"/>
        <v>0</v>
      </c>
      <c r="M148" s="52">
        <f t="shared" si="34"/>
        <v>0</v>
      </c>
      <c r="N148" s="55"/>
    </row>
    <row r="149" spans="1:14" x14ac:dyDescent="0.2">
      <c r="A149" t="str">
        <f>'Tipps eintragen'!A151</f>
        <v>Leverkusen</v>
      </c>
      <c r="B149" s="17" t="s">
        <v>69</v>
      </c>
      <c r="C149" t="str">
        <f>'Tipps eintragen'!C151</f>
        <v>Frankfurt</v>
      </c>
      <c r="D149" s="15"/>
      <c r="E149" s="2" t="s">
        <v>2</v>
      </c>
      <c r="F149" s="104"/>
      <c r="G149" s="96" t="str">
        <f t="shared" si="29"/>
        <v xml:space="preserve"> </v>
      </c>
      <c r="H149" s="49" t="str">
        <f>IF(ISNUMBER('Tipps eintragen'!D151),'Tipps eintragen'!D151,"")</f>
        <v/>
      </c>
      <c r="I149" s="2" t="s">
        <v>2</v>
      </c>
      <c r="J149" s="32" t="str">
        <f>IF(ISNUMBER('Tipps eintragen'!F151),'Tipps eintragen'!F151,"")</f>
        <v/>
      </c>
      <c r="K149" s="96" t="str">
        <f t="shared" si="30"/>
        <v/>
      </c>
      <c r="L149" s="52">
        <f t="shared" si="33"/>
        <v>0</v>
      </c>
      <c r="M149" s="52">
        <f t="shared" si="34"/>
        <v>0</v>
      </c>
      <c r="N149" s="55"/>
    </row>
    <row r="150" spans="1:14" x14ac:dyDescent="0.2">
      <c r="A150" t="str">
        <f>'Tipps eintragen'!A152</f>
        <v>Freiburg</v>
      </c>
      <c r="B150" s="17" t="s">
        <v>69</v>
      </c>
      <c r="C150" t="str">
        <f>'Tipps eintragen'!C152</f>
        <v>Stuttgart</v>
      </c>
      <c r="D150" s="15"/>
      <c r="E150" s="2" t="s">
        <v>2</v>
      </c>
      <c r="F150" s="104"/>
      <c r="G150" s="96" t="str">
        <f t="shared" si="29"/>
        <v xml:space="preserve"> </v>
      </c>
      <c r="H150" s="49" t="str">
        <f>IF(ISNUMBER('Tipps eintragen'!D152),'Tipps eintragen'!D152,"")</f>
        <v/>
      </c>
      <c r="I150" s="2" t="s">
        <v>2</v>
      </c>
      <c r="J150" s="32" t="str">
        <f>IF(ISNUMBER('Tipps eintragen'!F152),'Tipps eintragen'!F152,"")</f>
        <v/>
      </c>
      <c r="K150" s="96" t="str">
        <f t="shared" si="30"/>
        <v/>
      </c>
      <c r="L150" s="52">
        <f t="shared" si="33"/>
        <v>0</v>
      </c>
      <c r="M150" s="52">
        <f t="shared" si="34"/>
        <v>0</v>
      </c>
      <c r="N150" s="55"/>
    </row>
    <row r="151" spans="1:14" x14ac:dyDescent="0.2">
      <c r="A151" t="str">
        <f>'Tipps eintragen'!A153</f>
        <v>Mainz</v>
      </c>
      <c r="B151" s="17" t="s">
        <v>69</v>
      </c>
      <c r="C151" t="str">
        <f>'Tipps eintragen'!C153</f>
        <v>Köln</v>
      </c>
      <c r="D151" s="15"/>
      <c r="E151" s="2" t="s">
        <v>2</v>
      </c>
      <c r="F151" s="104"/>
      <c r="G151" s="96" t="str">
        <f t="shared" si="29"/>
        <v xml:space="preserve"> </v>
      </c>
      <c r="H151" s="49" t="str">
        <f>IF(ISNUMBER('Tipps eintragen'!D153),'Tipps eintragen'!D153,"")</f>
        <v/>
      </c>
      <c r="I151" s="2" t="s">
        <v>2</v>
      </c>
      <c r="J151" s="32" t="str">
        <f>IF(ISNUMBER('Tipps eintragen'!F153),'Tipps eintragen'!F153,"")</f>
        <v/>
      </c>
      <c r="K151" s="96" t="str">
        <f t="shared" si="30"/>
        <v/>
      </c>
      <c r="L151" s="52">
        <f t="shared" si="33"/>
        <v>0</v>
      </c>
      <c r="M151" s="52">
        <f t="shared" si="34"/>
        <v>0</v>
      </c>
      <c r="N151" s="55"/>
    </row>
    <row r="152" spans="1:14" x14ac:dyDescent="0.2">
      <c r="A152" t="str">
        <f>'Tipps eintragen'!A154</f>
        <v>Union Berlin</v>
      </c>
      <c r="B152" s="17" t="s">
        <v>69</v>
      </c>
      <c r="C152" t="str">
        <f>'Tipps eintragen'!C154</f>
        <v>Hoffenheim</v>
      </c>
      <c r="D152" s="15"/>
      <c r="E152" s="2" t="s">
        <v>2</v>
      </c>
      <c r="F152" s="104"/>
      <c r="G152" s="96" t="str">
        <f t="shared" si="29"/>
        <v xml:space="preserve"> </v>
      </c>
      <c r="H152" s="49" t="str">
        <f>IF(ISNUMBER('Tipps eintragen'!D154),'Tipps eintragen'!D154,"")</f>
        <v/>
      </c>
      <c r="I152" s="2" t="s">
        <v>2</v>
      </c>
      <c r="J152" s="32" t="str">
        <f>IF(ISNUMBER('Tipps eintragen'!F154),'Tipps eintragen'!F154,"")</f>
        <v/>
      </c>
      <c r="K152" s="96" t="str">
        <f t="shared" si="30"/>
        <v/>
      </c>
      <c r="L152" s="52">
        <f t="shared" si="33"/>
        <v>0</v>
      </c>
      <c r="M152" s="52">
        <f t="shared" si="34"/>
        <v>0</v>
      </c>
      <c r="N152" s="55"/>
    </row>
    <row r="153" spans="1:14" x14ac:dyDescent="0.2">
      <c r="A153" t="str">
        <f>'Tipps eintragen'!A155</f>
        <v>Augsburg</v>
      </c>
      <c r="B153" s="17" t="s">
        <v>69</v>
      </c>
      <c r="C153" t="str">
        <f>'Tipps eintragen'!C155</f>
        <v>Paderborn</v>
      </c>
      <c r="D153" s="15"/>
      <c r="E153" s="2" t="s">
        <v>2</v>
      </c>
      <c r="F153" s="104"/>
      <c r="G153" s="96" t="str">
        <f t="shared" si="29"/>
        <v xml:space="preserve"> </v>
      </c>
      <c r="H153" s="49" t="str">
        <f>IF(ISNUMBER('Tipps eintragen'!D155),'Tipps eintragen'!D155,"")</f>
        <v/>
      </c>
      <c r="I153" s="2" t="s">
        <v>2</v>
      </c>
      <c r="J153" s="32" t="str">
        <f>IF(ISNUMBER('Tipps eintragen'!F155),'Tipps eintragen'!F155,"")</f>
        <v/>
      </c>
      <c r="K153" s="96" t="str">
        <f t="shared" si="30"/>
        <v/>
      </c>
      <c r="L153" s="52">
        <f t="shared" si="33"/>
        <v>0</v>
      </c>
      <c r="M153" s="52">
        <f t="shared" si="34"/>
        <v>0</v>
      </c>
      <c r="N153" s="55"/>
    </row>
    <row r="154" spans="1:14" x14ac:dyDescent="0.2">
      <c r="A154" t="str">
        <f>'Tipps eintragen'!A156</f>
        <v>Leipzig</v>
      </c>
      <c r="B154" s="17" t="s">
        <v>69</v>
      </c>
      <c r="C154" t="str">
        <f>'Tipps eintragen'!C156</f>
        <v>Dortmund</v>
      </c>
      <c r="D154" s="15"/>
      <c r="E154" s="2" t="s">
        <v>2</v>
      </c>
      <c r="F154" s="104"/>
      <c r="G154" s="96" t="str">
        <f t="shared" si="29"/>
        <v xml:space="preserve"> </v>
      </c>
      <c r="H154" s="49" t="str">
        <f>IF(ISNUMBER('Tipps eintragen'!D156),'Tipps eintragen'!D156,"")</f>
        <v/>
      </c>
      <c r="I154" s="2" t="s">
        <v>2</v>
      </c>
      <c r="J154" s="32" t="str">
        <f>IF(ISNUMBER('Tipps eintragen'!F156),'Tipps eintragen'!F156,"")</f>
        <v/>
      </c>
      <c r="K154" s="96" t="str">
        <f t="shared" si="30"/>
        <v/>
      </c>
      <c r="L154" s="52">
        <f t="shared" si="33"/>
        <v>0</v>
      </c>
      <c r="M154" s="52">
        <f t="shared" si="34"/>
        <v>0</v>
      </c>
      <c r="N154" s="55"/>
    </row>
    <row r="155" spans="1:14" x14ac:dyDescent="0.2">
      <c r="A155" t="str">
        <f>'Tipps eintragen'!A157</f>
        <v>Elversberg</v>
      </c>
      <c r="B155" s="17" t="s">
        <v>69</v>
      </c>
      <c r="C155" t="str">
        <f>'Tipps eintragen'!C157</f>
        <v>Hamburg</v>
      </c>
      <c r="D155" s="15"/>
      <c r="E155" s="2" t="s">
        <v>2</v>
      </c>
      <c r="F155" s="104"/>
      <c r="G155" s="96" t="str">
        <f t="shared" si="29"/>
        <v xml:space="preserve"> </v>
      </c>
      <c r="H155" s="49" t="str">
        <f>IF(ISNUMBER('Tipps eintragen'!D157),'Tipps eintragen'!D157,"")</f>
        <v/>
      </c>
      <c r="I155" s="2" t="s">
        <v>2</v>
      </c>
      <c r="J155" s="32" t="str">
        <f>IF(ISNUMBER('Tipps eintragen'!F157),'Tipps eintragen'!F157,"")</f>
        <v/>
      </c>
      <c r="K155" s="96" t="str">
        <f t="shared" si="30"/>
        <v/>
      </c>
      <c r="L155" s="52">
        <f t="shared" si="33"/>
        <v>0</v>
      </c>
      <c r="M155" s="52">
        <f t="shared" si="34"/>
        <v>0</v>
      </c>
      <c r="N155" s="55"/>
    </row>
    <row r="156" spans="1:14" ht="13.5" thickBot="1" x14ac:dyDescent="0.25">
      <c r="A156" s="12"/>
      <c r="B156" s="13"/>
      <c r="C156" s="12"/>
      <c r="D156" s="14"/>
      <c r="E156" s="13" t="s">
        <v>0</v>
      </c>
      <c r="F156" s="24"/>
      <c r="G156" s="96" t="str">
        <f t="shared" si="29"/>
        <v xml:space="preserve"> </v>
      </c>
      <c r="H156" s="50" t="str">
        <f>IF(ISNUMBER('Tipps eintragen'!D158),'Tipps eintragen'!D158,"")</f>
        <v/>
      </c>
      <c r="I156" s="13" t="s">
        <v>0</v>
      </c>
      <c r="J156" s="24" t="str">
        <f>IF(ISNUMBER('Tipps eintragen'!F158),'Tipps eintragen'!F158,"")</f>
        <v/>
      </c>
      <c r="K156" s="96" t="str">
        <f t="shared" si="30"/>
        <v/>
      </c>
      <c r="L156" s="50" t="s">
        <v>0</v>
      </c>
      <c r="M156" s="50"/>
      <c r="N156" s="56">
        <f>SUM(L147:M155)</f>
        <v>0</v>
      </c>
    </row>
    <row r="157" spans="1:14" s="10" customFormat="1" ht="15.75" x14ac:dyDescent="0.25">
      <c r="A157" s="130" t="str">
        <f>'Tipps eintragen'!A159</f>
        <v>15. Spieltag 08.-10.01.2027</v>
      </c>
      <c r="B157" s="130"/>
      <c r="C157" s="131"/>
      <c r="D157" s="11"/>
      <c r="E157" s="10" t="s">
        <v>0</v>
      </c>
      <c r="F157" s="25"/>
      <c r="G157" s="97" t="str">
        <f t="shared" si="29"/>
        <v xml:space="preserve"> </v>
      </c>
      <c r="H157" s="49" t="str">
        <f>IF(ISNUMBER('Tipps eintragen'!D159),'Tipps eintragen'!D159,"")</f>
        <v/>
      </c>
      <c r="I157" s="10" t="s">
        <v>0</v>
      </c>
      <c r="J157" s="32" t="str">
        <f>IF(ISNUMBER('Tipps eintragen'!F159),'Tipps eintragen'!F159,"")</f>
        <v/>
      </c>
      <c r="K157" s="97" t="str">
        <f t="shared" si="30"/>
        <v/>
      </c>
      <c r="L157" s="57" t="s">
        <v>0</v>
      </c>
      <c r="M157" s="52"/>
      <c r="N157" s="54"/>
    </row>
    <row r="158" spans="1:14" x14ac:dyDescent="0.2">
      <c r="A158" t="str">
        <f>'Tipps eintragen'!A160</f>
        <v>Hamburg</v>
      </c>
      <c r="B158" s="17" t="s">
        <v>69</v>
      </c>
      <c r="C158" t="str">
        <f>'Tipps eintragen'!C160</f>
        <v>Leverkusen</v>
      </c>
      <c r="D158" s="15"/>
      <c r="E158" s="2" t="s">
        <v>2</v>
      </c>
      <c r="F158" s="104"/>
      <c r="G158" s="96" t="str">
        <f t="shared" si="29"/>
        <v xml:space="preserve"> </v>
      </c>
      <c r="H158" s="49" t="str">
        <f>IF(ISNUMBER('Tipps eintragen'!D160),'Tipps eintragen'!D160,"")</f>
        <v/>
      </c>
      <c r="I158" s="2" t="s">
        <v>2</v>
      </c>
      <c r="J158" s="32" t="str">
        <f>IF(ISNUMBER('Tipps eintragen'!F160),'Tipps eintragen'!F160,"")</f>
        <v/>
      </c>
      <c r="K158" s="96" t="str">
        <f t="shared" si="30"/>
        <v/>
      </c>
      <c r="L158" s="52">
        <f t="shared" ref="L158:L166" si="35">IF(ISNUMBER(K158),IF(G158=K158,IF(K158=2,Pkte_AS,IF(K158=1,Pkte_HS,Pkte_U)),0),0)</f>
        <v>0</v>
      </c>
      <c r="M158" s="52">
        <f t="shared" ref="M158:M166" si="36">IF(AND(ISNUMBER(G158),ISNUMBER(K158)),IF(AND(D158=H158,F158=J158),2,0),0)</f>
        <v>0</v>
      </c>
      <c r="N158" s="55"/>
    </row>
    <row r="159" spans="1:14" x14ac:dyDescent="0.2">
      <c r="A159" t="str">
        <f>'Tipps eintragen'!A161</f>
        <v>Bremen</v>
      </c>
      <c r="B159" s="17" t="s">
        <v>69</v>
      </c>
      <c r="C159" t="str">
        <f>'Tipps eintragen'!C161</f>
        <v>Union Berlin</v>
      </c>
      <c r="D159" s="15"/>
      <c r="E159" s="2" t="s">
        <v>2</v>
      </c>
      <c r="F159" s="104"/>
      <c r="G159" s="96" t="str">
        <f t="shared" si="29"/>
        <v xml:space="preserve"> </v>
      </c>
      <c r="H159" s="49" t="str">
        <f>IF(ISNUMBER('Tipps eintragen'!D161),'Tipps eintragen'!D161,"")</f>
        <v/>
      </c>
      <c r="I159" s="2" t="s">
        <v>2</v>
      </c>
      <c r="J159" s="32" t="str">
        <f>IF(ISNUMBER('Tipps eintragen'!F161),'Tipps eintragen'!F161,"")</f>
        <v/>
      </c>
      <c r="K159" s="96" t="str">
        <f t="shared" si="30"/>
        <v/>
      </c>
      <c r="L159" s="52">
        <f t="shared" si="35"/>
        <v>0</v>
      </c>
      <c r="M159" s="52">
        <f t="shared" si="36"/>
        <v>0</v>
      </c>
      <c r="N159" s="55"/>
    </row>
    <row r="160" spans="1:14" x14ac:dyDescent="0.2">
      <c r="A160" t="str">
        <f>'Tipps eintragen'!A162</f>
        <v>Stuttgart</v>
      </c>
      <c r="B160" s="17" t="s">
        <v>69</v>
      </c>
      <c r="C160" t="str">
        <f>'Tipps eintragen'!C162</f>
        <v>Augsburg</v>
      </c>
      <c r="D160" s="15"/>
      <c r="E160" s="2" t="s">
        <v>2</v>
      </c>
      <c r="F160" s="104"/>
      <c r="G160" s="96" t="str">
        <f t="shared" si="29"/>
        <v xml:space="preserve"> </v>
      </c>
      <c r="H160" s="49" t="str">
        <f>IF(ISNUMBER('Tipps eintragen'!D162),'Tipps eintragen'!D162,"")</f>
        <v/>
      </c>
      <c r="I160" s="2" t="s">
        <v>2</v>
      </c>
      <c r="J160" s="32" t="str">
        <f>IF(ISNUMBER('Tipps eintragen'!F162),'Tipps eintragen'!F162,"")</f>
        <v/>
      </c>
      <c r="K160" s="96" t="str">
        <f t="shared" si="30"/>
        <v/>
      </c>
      <c r="L160" s="52">
        <f t="shared" si="35"/>
        <v>0</v>
      </c>
      <c r="M160" s="52">
        <f t="shared" si="36"/>
        <v>0</v>
      </c>
      <c r="N160" s="55"/>
    </row>
    <row r="161" spans="1:14" x14ac:dyDescent="0.2">
      <c r="A161" t="str">
        <f>'Tipps eintragen'!A163</f>
        <v>M'gladbach</v>
      </c>
      <c r="B161" s="17" t="s">
        <v>69</v>
      </c>
      <c r="C161" t="str">
        <f>'Tipps eintragen'!C163</f>
        <v>Bayern</v>
      </c>
      <c r="D161" s="15"/>
      <c r="E161" s="2" t="s">
        <v>2</v>
      </c>
      <c r="F161" s="104"/>
      <c r="G161" s="96" t="str">
        <f t="shared" si="29"/>
        <v xml:space="preserve"> </v>
      </c>
      <c r="H161" s="49" t="str">
        <f>IF(ISNUMBER('Tipps eintragen'!D163),'Tipps eintragen'!D163,"")</f>
        <v/>
      </c>
      <c r="I161" s="2" t="s">
        <v>2</v>
      </c>
      <c r="J161" s="32" t="str">
        <f>IF(ISNUMBER('Tipps eintragen'!F163),'Tipps eintragen'!F163,"")</f>
        <v/>
      </c>
      <c r="K161" s="96" t="str">
        <f t="shared" si="30"/>
        <v/>
      </c>
      <c r="L161" s="52">
        <f t="shared" si="35"/>
        <v>0</v>
      </c>
      <c r="M161" s="52">
        <f t="shared" si="36"/>
        <v>0</v>
      </c>
      <c r="N161" s="55"/>
    </row>
    <row r="162" spans="1:14" x14ac:dyDescent="0.2">
      <c r="A162" t="str">
        <f>'Tipps eintragen'!A164</f>
        <v>Köln</v>
      </c>
      <c r="B162" s="17" t="s">
        <v>69</v>
      </c>
      <c r="C162" t="str">
        <f>'Tipps eintragen'!C164</f>
        <v>Freiburg</v>
      </c>
      <c r="D162" s="15"/>
      <c r="E162" s="2" t="s">
        <v>2</v>
      </c>
      <c r="F162" s="104"/>
      <c r="G162" s="96" t="str">
        <f t="shared" si="29"/>
        <v xml:space="preserve"> </v>
      </c>
      <c r="H162" s="49" t="str">
        <f>IF(ISNUMBER('Tipps eintragen'!D164),'Tipps eintragen'!D164,"")</f>
        <v/>
      </c>
      <c r="I162" s="2" t="s">
        <v>2</v>
      </c>
      <c r="J162" s="32" t="str">
        <f>IF(ISNUMBER('Tipps eintragen'!F164),'Tipps eintragen'!F164,"")</f>
        <v/>
      </c>
      <c r="K162" s="96" t="str">
        <f t="shared" si="30"/>
        <v/>
      </c>
      <c r="L162" s="52">
        <f t="shared" si="35"/>
        <v>0</v>
      </c>
      <c r="M162" s="52">
        <f t="shared" si="36"/>
        <v>0</v>
      </c>
      <c r="N162" s="55"/>
    </row>
    <row r="163" spans="1:14" x14ac:dyDescent="0.2">
      <c r="A163" t="str">
        <f>'Tipps eintragen'!A165</f>
        <v>Dortmund</v>
      </c>
      <c r="B163" s="17" t="s">
        <v>69</v>
      </c>
      <c r="C163" t="str">
        <f>'Tipps eintragen'!C165</f>
        <v>Mainz</v>
      </c>
      <c r="D163" s="15"/>
      <c r="E163" s="2" t="s">
        <v>2</v>
      </c>
      <c r="F163" s="104"/>
      <c r="G163" s="96" t="str">
        <f t="shared" si="29"/>
        <v xml:space="preserve"> </v>
      </c>
      <c r="H163" s="49" t="str">
        <f>IF(ISNUMBER('Tipps eintragen'!D165),'Tipps eintragen'!D165,"")</f>
        <v/>
      </c>
      <c r="I163" s="2" t="s">
        <v>2</v>
      </c>
      <c r="J163" s="32" t="str">
        <f>IF(ISNUMBER('Tipps eintragen'!F165),'Tipps eintragen'!F165,"")</f>
        <v/>
      </c>
      <c r="K163" s="96" t="str">
        <f t="shared" si="30"/>
        <v/>
      </c>
      <c r="L163" s="52">
        <f t="shared" si="35"/>
        <v>0</v>
      </c>
      <c r="M163" s="52">
        <f t="shared" si="36"/>
        <v>0</v>
      </c>
      <c r="N163" s="55"/>
    </row>
    <row r="164" spans="1:14" x14ac:dyDescent="0.2">
      <c r="A164" t="str">
        <f>'Tipps eintragen'!A166</f>
        <v>Frankfurt</v>
      </c>
      <c r="B164" s="17" t="s">
        <v>69</v>
      </c>
      <c r="C164" t="str">
        <f>'Tipps eintragen'!C166</f>
        <v>Schalke</v>
      </c>
      <c r="D164" s="15"/>
      <c r="E164" s="2" t="s">
        <v>2</v>
      </c>
      <c r="F164" s="104"/>
      <c r="G164" s="96" t="str">
        <f t="shared" si="29"/>
        <v xml:space="preserve"> </v>
      </c>
      <c r="H164" s="49" t="str">
        <f>IF(ISNUMBER('Tipps eintragen'!D166),'Tipps eintragen'!D166,"")</f>
        <v/>
      </c>
      <c r="I164" s="2" t="s">
        <v>2</v>
      </c>
      <c r="J164" s="32" t="str">
        <f>IF(ISNUMBER('Tipps eintragen'!F166),'Tipps eintragen'!F166,"")</f>
        <v/>
      </c>
      <c r="K164" s="96" t="str">
        <f t="shared" si="30"/>
        <v/>
      </c>
      <c r="L164" s="52">
        <f t="shared" si="35"/>
        <v>0</v>
      </c>
      <c r="M164" s="52">
        <f t="shared" si="36"/>
        <v>0</v>
      </c>
      <c r="N164" s="55"/>
    </row>
    <row r="165" spans="1:14" x14ac:dyDescent="0.2">
      <c r="A165" t="str">
        <f>'Tipps eintragen'!A167</f>
        <v>Paderborn</v>
      </c>
      <c r="B165" s="17" t="s">
        <v>69</v>
      </c>
      <c r="C165" t="str">
        <f>'Tipps eintragen'!C167</f>
        <v>Leipzig</v>
      </c>
      <c r="D165" s="15"/>
      <c r="E165" s="2" t="s">
        <v>2</v>
      </c>
      <c r="F165" s="104"/>
      <c r="G165" s="96" t="str">
        <f t="shared" si="29"/>
        <v xml:space="preserve"> </v>
      </c>
      <c r="H165" s="49" t="str">
        <f>IF(ISNUMBER('Tipps eintragen'!D167),'Tipps eintragen'!D167,"")</f>
        <v/>
      </c>
      <c r="I165" s="2" t="s">
        <v>2</v>
      </c>
      <c r="J165" s="32" t="str">
        <f>IF(ISNUMBER('Tipps eintragen'!F167),'Tipps eintragen'!F167,"")</f>
        <v/>
      </c>
      <c r="K165" s="96" t="str">
        <f t="shared" si="30"/>
        <v/>
      </c>
      <c r="L165" s="52">
        <f t="shared" si="35"/>
        <v>0</v>
      </c>
      <c r="M165" s="52">
        <f t="shared" si="36"/>
        <v>0</v>
      </c>
      <c r="N165" s="55"/>
    </row>
    <row r="166" spans="1:14" x14ac:dyDescent="0.2">
      <c r="A166" t="str">
        <f>'Tipps eintragen'!A168</f>
        <v>Hoffenheim</v>
      </c>
      <c r="B166" s="17" t="s">
        <v>69</v>
      </c>
      <c r="C166" t="str">
        <f>'Tipps eintragen'!C168</f>
        <v>Elversberg</v>
      </c>
      <c r="D166" s="15"/>
      <c r="E166" s="2" t="s">
        <v>2</v>
      </c>
      <c r="F166" s="104"/>
      <c r="G166" s="96" t="str">
        <f t="shared" si="29"/>
        <v xml:space="preserve"> </v>
      </c>
      <c r="H166" s="49" t="str">
        <f>IF(ISNUMBER('Tipps eintragen'!D168),'Tipps eintragen'!D168,"")</f>
        <v/>
      </c>
      <c r="I166" s="2" t="s">
        <v>2</v>
      </c>
      <c r="J166" s="32" t="str">
        <f>IF(ISNUMBER('Tipps eintragen'!F168),'Tipps eintragen'!F168,"")</f>
        <v/>
      </c>
      <c r="K166" s="96" t="str">
        <f t="shared" si="30"/>
        <v/>
      </c>
      <c r="L166" s="52">
        <f t="shared" si="35"/>
        <v>0</v>
      </c>
      <c r="M166" s="52">
        <f t="shared" si="36"/>
        <v>0</v>
      </c>
      <c r="N166" s="55"/>
    </row>
    <row r="167" spans="1:14" ht="13.5" thickBot="1" x14ac:dyDescent="0.25">
      <c r="A167" s="12"/>
      <c r="B167" s="13"/>
      <c r="C167" s="12"/>
      <c r="D167" s="14"/>
      <c r="E167" s="13" t="s">
        <v>0</v>
      </c>
      <c r="F167" s="24"/>
      <c r="G167" s="96" t="str">
        <f t="shared" si="29"/>
        <v xml:space="preserve"> </v>
      </c>
      <c r="H167" s="50" t="str">
        <f>IF(ISNUMBER('Tipps eintragen'!D169),'Tipps eintragen'!D169,"")</f>
        <v/>
      </c>
      <c r="I167" s="13" t="s">
        <v>0</v>
      </c>
      <c r="J167" s="24" t="str">
        <f>IF(ISNUMBER('Tipps eintragen'!F169),'Tipps eintragen'!F169,"")</f>
        <v/>
      </c>
      <c r="K167" s="96" t="str">
        <f t="shared" si="30"/>
        <v/>
      </c>
      <c r="L167" s="50" t="s">
        <v>0</v>
      </c>
      <c r="M167" s="50"/>
      <c r="N167" s="56">
        <f>SUM(L158:M166)</f>
        <v>0</v>
      </c>
    </row>
    <row r="168" spans="1:14" s="10" customFormat="1" ht="15.75" x14ac:dyDescent="0.25">
      <c r="A168" s="130" t="str">
        <f>'Tipps eintragen'!A170</f>
        <v>16. Spieltag 12.-14.01.2027</v>
      </c>
      <c r="B168" s="130"/>
      <c r="C168" s="131"/>
      <c r="D168" s="11"/>
      <c r="E168" s="10" t="s">
        <v>0</v>
      </c>
      <c r="F168" s="25"/>
      <c r="G168" s="97" t="str">
        <f t="shared" si="29"/>
        <v xml:space="preserve"> </v>
      </c>
      <c r="H168" s="49" t="str">
        <f>IF(ISNUMBER('Tipps eintragen'!D170),'Tipps eintragen'!D170,"")</f>
        <v/>
      </c>
      <c r="I168" s="10" t="s">
        <v>0</v>
      </c>
      <c r="J168" s="32" t="str">
        <f>IF(ISNUMBER('Tipps eintragen'!F170),'Tipps eintragen'!F170,"")</f>
        <v/>
      </c>
      <c r="K168" s="97" t="str">
        <f t="shared" si="30"/>
        <v/>
      </c>
      <c r="L168" s="57" t="s">
        <v>0</v>
      </c>
      <c r="M168" s="52"/>
      <c r="N168" s="54"/>
    </row>
    <row r="169" spans="1:14" x14ac:dyDescent="0.2">
      <c r="A169" t="str">
        <f>'Tipps eintragen'!A171</f>
        <v>Bayern</v>
      </c>
      <c r="B169" s="17" t="s">
        <v>69</v>
      </c>
      <c r="C169" t="str">
        <f>'Tipps eintragen'!C171</f>
        <v>Leverkusen</v>
      </c>
      <c r="D169" s="15"/>
      <c r="E169" s="2" t="s">
        <v>2</v>
      </c>
      <c r="F169" s="104"/>
      <c r="G169" s="96" t="str">
        <f t="shared" si="29"/>
        <v xml:space="preserve"> </v>
      </c>
      <c r="H169" s="49" t="str">
        <f>IF(ISNUMBER('Tipps eintragen'!D171),'Tipps eintragen'!D171,"")</f>
        <v/>
      </c>
      <c r="I169" s="2" t="s">
        <v>2</v>
      </c>
      <c r="J169" s="32" t="str">
        <f>IF(ISNUMBER('Tipps eintragen'!F171),'Tipps eintragen'!F171,"")</f>
        <v/>
      </c>
      <c r="K169" s="96" t="str">
        <f t="shared" si="30"/>
        <v/>
      </c>
      <c r="L169" s="52">
        <f t="shared" ref="L169:L177" si="37">IF(ISNUMBER(K169),IF(G169=K169,IF(K169=2,Pkte_AS,IF(K169=1,Pkte_HS,Pkte_U)),0),0)</f>
        <v>0</v>
      </c>
      <c r="M169" s="52">
        <f t="shared" ref="M169:M177" si="38">IF(AND(ISNUMBER(G169),ISNUMBER(K169)),IF(AND(D169=H169,F169=J169),2,0),0)</f>
        <v>0</v>
      </c>
      <c r="N169" s="55"/>
    </row>
    <row r="170" spans="1:14" x14ac:dyDescent="0.2">
      <c r="A170" t="str">
        <f>'Tipps eintragen'!A172</f>
        <v>Köln</v>
      </c>
      <c r="B170" s="17" t="s">
        <v>69</v>
      </c>
      <c r="C170" t="str">
        <f>'Tipps eintragen'!C172</f>
        <v>Dortmund</v>
      </c>
      <c r="D170" s="15"/>
      <c r="E170" s="2" t="s">
        <v>2</v>
      </c>
      <c r="F170" s="104"/>
      <c r="G170" s="96" t="str">
        <f t="shared" si="29"/>
        <v xml:space="preserve"> </v>
      </c>
      <c r="H170" s="49" t="str">
        <f>IF(ISNUMBER('Tipps eintragen'!D172),'Tipps eintragen'!D172,"")</f>
        <v/>
      </c>
      <c r="I170" s="2" t="s">
        <v>2</v>
      </c>
      <c r="J170" s="32" t="str">
        <f>IF(ISNUMBER('Tipps eintragen'!F172),'Tipps eintragen'!F172,"")</f>
        <v/>
      </c>
      <c r="K170" s="96" t="str">
        <f t="shared" si="30"/>
        <v/>
      </c>
      <c r="L170" s="52">
        <f t="shared" si="37"/>
        <v>0</v>
      </c>
      <c r="M170" s="52">
        <f t="shared" si="38"/>
        <v>0</v>
      </c>
      <c r="N170" s="55"/>
    </row>
    <row r="171" spans="1:14" x14ac:dyDescent="0.2">
      <c r="A171" t="str">
        <f>'Tipps eintragen'!A173</f>
        <v>Schalke</v>
      </c>
      <c r="B171" s="17" t="s">
        <v>69</v>
      </c>
      <c r="C171" t="str">
        <f>'Tipps eintragen'!C173</f>
        <v>Bremen</v>
      </c>
      <c r="D171" s="15"/>
      <c r="E171" s="2" t="s">
        <v>2</v>
      </c>
      <c r="F171" s="104"/>
      <c r="G171" s="96" t="str">
        <f t="shared" si="29"/>
        <v xml:space="preserve"> </v>
      </c>
      <c r="H171" s="49" t="str">
        <f>IF(ISNUMBER('Tipps eintragen'!D173),'Tipps eintragen'!D173,"")</f>
        <v/>
      </c>
      <c r="I171" s="2" t="s">
        <v>2</v>
      </c>
      <c r="J171" s="32" t="str">
        <f>IF(ISNUMBER('Tipps eintragen'!F173),'Tipps eintragen'!F173,"")</f>
        <v/>
      </c>
      <c r="K171" s="96" t="str">
        <f t="shared" si="30"/>
        <v/>
      </c>
      <c r="L171" s="52">
        <f t="shared" si="37"/>
        <v>0</v>
      </c>
      <c r="M171" s="52">
        <f t="shared" si="38"/>
        <v>0</v>
      </c>
      <c r="N171" s="55"/>
    </row>
    <row r="172" spans="1:14" x14ac:dyDescent="0.2">
      <c r="A172" t="str">
        <f>'Tipps eintragen'!A174</f>
        <v>Freiburg</v>
      </c>
      <c r="B172" s="17" t="s">
        <v>69</v>
      </c>
      <c r="C172" t="str">
        <f>'Tipps eintragen'!C174</f>
        <v>Hamburg</v>
      </c>
      <c r="D172" s="15"/>
      <c r="E172" s="2" t="s">
        <v>2</v>
      </c>
      <c r="F172" s="104"/>
      <c r="G172" s="96" t="str">
        <f t="shared" si="29"/>
        <v xml:space="preserve"> </v>
      </c>
      <c r="H172" s="49" t="str">
        <f>IF(ISNUMBER('Tipps eintragen'!D174),'Tipps eintragen'!D174,"")</f>
        <v/>
      </c>
      <c r="I172" s="2" t="s">
        <v>2</v>
      </c>
      <c r="J172" s="32" t="str">
        <f>IF(ISNUMBER('Tipps eintragen'!F174),'Tipps eintragen'!F174,"")</f>
        <v/>
      </c>
      <c r="K172" s="96" t="str">
        <f t="shared" si="30"/>
        <v/>
      </c>
      <c r="L172" s="52">
        <f t="shared" si="37"/>
        <v>0</v>
      </c>
      <c r="M172" s="52">
        <f t="shared" si="38"/>
        <v>0</v>
      </c>
      <c r="N172" s="55"/>
    </row>
    <row r="173" spans="1:14" x14ac:dyDescent="0.2">
      <c r="A173" t="str">
        <f>'Tipps eintragen'!A175</f>
        <v>Mainz</v>
      </c>
      <c r="B173" s="17" t="s">
        <v>69</v>
      </c>
      <c r="C173" t="str">
        <f>'Tipps eintragen'!C175</f>
        <v>Hoffenheim</v>
      </c>
      <c r="D173" s="15"/>
      <c r="E173" s="2" t="s">
        <v>2</v>
      </c>
      <c r="F173" s="104"/>
      <c r="G173" s="96" t="str">
        <f t="shared" si="29"/>
        <v xml:space="preserve"> </v>
      </c>
      <c r="H173" s="49" t="str">
        <f>IF(ISNUMBER('Tipps eintragen'!D175),'Tipps eintragen'!D175,"")</f>
        <v/>
      </c>
      <c r="I173" s="2" t="s">
        <v>2</v>
      </c>
      <c r="J173" s="32" t="str">
        <f>IF(ISNUMBER('Tipps eintragen'!F175),'Tipps eintragen'!F175,"")</f>
        <v/>
      </c>
      <c r="K173" s="96" t="str">
        <f t="shared" si="30"/>
        <v/>
      </c>
      <c r="L173" s="52">
        <f t="shared" si="37"/>
        <v>0</v>
      </c>
      <c r="M173" s="52">
        <f t="shared" si="38"/>
        <v>0</v>
      </c>
      <c r="N173" s="55"/>
    </row>
    <row r="174" spans="1:14" x14ac:dyDescent="0.2">
      <c r="A174" t="str">
        <f>'Tipps eintragen'!A176</f>
        <v>Union Berlin</v>
      </c>
      <c r="B174" s="17" t="s">
        <v>69</v>
      </c>
      <c r="C174" t="str">
        <f>'Tipps eintragen'!C176</f>
        <v>Paderborn</v>
      </c>
      <c r="D174" s="15"/>
      <c r="E174" s="2" t="s">
        <v>2</v>
      </c>
      <c r="F174" s="104"/>
      <c r="G174" s="96" t="str">
        <f t="shared" si="29"/>
        <v xml:space="preserve"> </v>
      </c>
      <c r="H174" s="49" t="str">
        <f>IF(ISNUMBER('Tipps eintragen'!D176),'Tipps eintragen'!D176,"")</f>
        <v/>
      </c>
      <c r="I174" s="2" t="s">
        <v>2</v>
      </c>
      <c r="J174" s="32" t="str">
        <f>IF(ISNUMBER('Tipps eintragen'!F176),'Tipps eintragen'!F176,"")</f>
        <v/>
      </c>
      <c r="K174" s="96" t="str">
        <f t="shared" si="30"/>
        <v/>
      </c>
      <c r="L174" s="52">
        <f t="shared" si="37"/>
        <v>0</v>
      </c>
      <c r="M174" s="52">
        <f t="shared" si="38"/>
        <v>0</v>
      </c>
      <c r="N174" s="55"/>
    </row>
    <row r="175" spans="1:14" x14ac:dyDescent="0.2">
      <c r="A175" t="str">
        <f>'Tipps eintragen'!A177</f>
        <v>Augsburg</v>
      </c>
      <c r="B175" s="17" t="s">
        <v>69</v>
      </c>
      <c r="C175" t="str">
        <f>'Tipps eintragen'!C177</f>
        <v>M'gladbach</v>
      </c>
      <c r="D175" s="15"/>
      <c r="E175" s="2" t="s">
        <v>2</v>
      </c>
      <c r="F175" s="104"/>
      <c r="G175" s="96" t="str">
        <f t="shared" si="29"/>
        <v xml:space="preserve"> </v>
      </c>
      <c r="H175" s="49" t="str">
        <f>IF(ISNUMBER('Tipps eintragen'!D177),'Tipps eintragen'!D177,"")</f>
        <v/>
      </c>
      <c r="I175" s="2" t="s">
        <v>2</v>
      </c>
      <c r="J175" s="32" t="str">
        <f>IF(ISNUMBER('Tipps eintragen'!F177),'Tipps eintragen'!F177,"")</f>
        <v/>
      </c>
      <c r="K175" s="96" t="str">
        <f t="shared" si="30"/>
        <v/>
      </c>
      <c r="L175" s="52">
        <f t="shared" si="37"/>
        <v>0</v>
      </c>
      <c r="M175" s="52">
        <f t="shared" si="38"/>
        <v>0</v>
      </c>
      <c r="N175" s="55"/>
    </row>
    <row r="176" spans="1:14" x14ac:dyDescent="0.2">
      <c r="A176" t="str">
        <f>'Tipps eintragen'!A178</f>
        <v>Leipzig</v>
      </c>
      <c r="B176" s="17" t="s">
        <v>69</v>
      </c>
      <c r="C176" t="str">
        <f>'Tipps eintragen'!C178</f>
        <v>Stuttgart</v>
      </c>
      <c r="D176" s="15"/>
      <c r="E176" s="2" t="s">
        <v>2</v>
      </c>
      <c r="F176" s="104"/>
      <c r="G176" s="96" t="str">
        <f t="shared" si="29"/>
        <v xml:space="preserve"> </v>
      </c>
      <c r="H176" s="49" t="str">
        <f>IF(ISNUMBER('Tipps eintragen'!D178),'Tipps eintragen'!D178,"")</f>
        <v/>
      </c>
      <c r="I176" s="2" t="s">
        <v>2</v>
      </c>
      <c r="J176" s="32" t="str">
        <f>IF(ISNUMBER('Tipps eintragen'!F178),'Tipps eintragen'!F178,"")</f>
        <v/>
      </c>
      <c r="K176" s="96" t="str">
        <f t="shared" si="30"/>
        <v/>
      </c>
      <c r="L176" s="52">
        <f t="shared" si="37"/>
        <v>0</v>
      </c>
      <c r="M176" s="52">
        <f t="shared" si="38"/>
        <v>0</v>
      </c>
      <c r="N176" s="55"/>
    </row>
    <row r="177" spans="1:14" x14ac:dyDescent="0.2">
      <c r="A177" t="str">
        <f>'Tipps eintragen'!A179</f>
        <v>Elversberg</v>
      </c>
      <c r="B177" s="17" t="s">
        <v>69</v>
      </c>
      <c r="C177" t="str">
        <f>'Tipps eintragen'!C179</f>
        <v>Frankfurt</v>
      </c>
      <c r="D177" s="15"/>
      <c r="E177" s="2" t="s">
        <v>2</v>
      </c>
      <c r="F177" s="104"/>
      <c r="G177" s="96" t="str">
        <f t="shared" si="29"/>
        <v xml:space="preserve"> </v>
      </c>
      <c r="H177" s="49" t="str">
        <f>IF(ISNUMBER('Tipps eintragen'!D179),'Tipps eintragen'!D179,"")</f>
        <v/>
      </c>
      <c r="I177" s="2" t="s">
        <v>2</v>
      </c>
      <c r="J177" s="32" t="str">
        <f>IF(ISNUMBER('Tipps eintragen'!F179),'Tipps eintragen'!F179,"")</f>
        <v/>
      </c>
      <c r="K177" s="96" t="str">
        <f t="shared" si="30"/>
        <v/>
      </c>
      <c r="L177" s="52">
        <f t="shared" si="37"/>
        <v>0</v>
      </c>
      <c r="M177" s="52">
        <f t="shared" si="38"/>
        <v>0</v>
      </c>
      <c r="N177" s="55"/>
    </row>
    <row r="178" spans="1:14" ht="13.5" thickBot="1" x14ac:dyDescent="0.25">
      <c r="A178" s="12"/>
      <c r="B178" s="13"/>
      <c r="C178" s="12"/>
      <c r="D178" s="14"/>
      <c r="E178" s="13" t="s">
        <v>0</v>
      </c>
      <c r="F178" s="24"/>
      <c r="G178" s="96" t="str">
        <f t="shared" si="29"/>
        <v xml:space="preserve"> </v>
      </c>
      <c r="H178" s="50" t="str">
        <f>IF(ISNUMBER('Tipps eintragen'!D180),'Tipps eintragen'!D180,"")</f>
        <v/>
      </c>
      <c r="I178" s="13" t="s">
        <v>0</v>
      </c>
      <c r="J178" s="24" t="str">
        <f>IF(ISNUMBER('Tipps eintragen'!F180),'Tipps eintragen'!F180,"")</f>
        <v/>
      </c>
      <c r="K178" s="96" t="str">
        <f t="shared" si="30"/>
        <v/>
      </c>
      <c r="L178" s="50" t="s">
        <v>0</v>
      </c>
      <c r="M178" s="50"/>
      <c r="N178" s="56">
        <f>SUM(L169:M177)</f>
        <v>0</v>
      </c>
    </row>
    <row r="179" spans="1:14" s="10" customFormat="1" ht="15.75" x14ac:dyDescent="0.25">
      <c r="A179" s="130" t="str">
        <f>'Tipps eintragen'!A181</f>
        <v>17. Spieltag 15.-17.01.2027</v>
      </c>
      <c r="B179" s="130"/>
      <c r="C179" s="131"/>
      <c r="D179" s="11"/>
      <c r="E179" s="10" t="s">
        <v>0</v>
      </c>
      <c r="F179" s="25"/>
      <c r="G179" s="97" t="str">
        <f t="shared" si="29"/>
        <v xml:space="preserve"> </v>
      </c>
      <c r="H179" s="49" t="str">
        <f>IF(ISNUMBER('Tipps eintragen'!D181),'Tipps eintragen'!D181,"")</f>
        <v/>
      </c>
      <c r="I179" s="10" t="s">
        <v>0</v>
      </c>
      <c r="J179" s="32" t="str">
        <f>IF(ISNUMBER('Tipps eintragen'!F181),'Tipps eintragen'!F181,"")</f>
        <v/>
      </c>
      <c r="K179" s="97" t="str">
        <f t="shared" si="30"/>
        <v/>
      </c>
      <c r="L179" s="57" t="s">
        <v>0</v>
      </c>
      <c r="M179" s="52"/>
      <c r="N179" s="54"/>
    </row>
    <row r="180" spans="1:14" x14ac:dyDescent="0.2">
      <c r="A180" t="str">
        <f>'Tipps eintragen'!A182</f>
        <v>Hamburg</v>
      </c>
      <c r="B180" s="17" t="s">
        <v>69</v>
      </c>
      <c r="C180" t="str">
        <f>'Tipps eintragen'!C182</f>
        <v>Augsburg</v>
      </c>
      <c r="D180" s="15"/>
      <c r="E180" s="2" t="s">
        <v>2</v>
      </c>
      <c r="F180" s="104"/>
      <c r="G180" s="96" t="str">
        <f t="shared" si="29"/>
        <v xml:space="preserve"> </v>
      </c>
      <c r="H180" s="49" t="str">
        <f>IF(ISNUMBER('Tipps eintragen'!D182),'Tipps eintragen'!D182,"")</f>
        <v/>
      </c>
      <c r="I180" s="2" t="s">
        <v>2</v>
      </c>
      <c r="J180" s="32" t="str">
        <f>IF(ISNUMBER('Tipps eintragen'!F182),'Tipps eintragen'!F182,"")</f>
        <v/>
      </c>
      <c r="K180" s="96" t="str">
        <f t="shared" si="30"/>
        <v/>
      </c>
      <c r="L180" s="52">
        <f t="shared" ref="L180:L188" si="39">IF(ISNUMBER(K180),IF(G180=K180,IF(K180=2,Pkte_AS,IF(K180=1,Pkte_HS,Pkte_U)),0),0)</f>
        <v>0</v>
      </c>
      <c r="M180" s="52">
        <f t="shared" ref="M180:M188" si="40">IF(AND(ISNUMBER(G180),ISNUMBER(K180)),IF(AND(D180=H180,F180=J180),2,0),0)</f>
        <v>0</v>
      </c>
      <c r="N180" s="55"/>
    </row>
    <row r="181" spans="1:14" x14ac:dyDescent="0.2">
      <c r="A181" t="str">
        <f>'Tipps eintragen'!A183</f>
        <v>Bremen</v>
      </c>
      <c r="B181" s="17" t="s">
        <v>69</v>
      </c>
      <c r="C181" t="str">
        <f>'Tipps eintragen'!C183</f>
        <v>Elversberg</v>
      </c>
      <c r="D181" s="15"/>
      <c r="E181" s="2" t="s">
        <v>2</v>
      </c>
      <c r="F181" s="104"/>
      <c r="G181" s="96" t="str">
        <f t="shared" si="29"/>
        <v xml:space="preserve"> </v>
      </c>
      <c r="H181" s="49" t="str">
        <f>IF(ISNUMBER('Tipps eintragen'!D183),'Tipps eintragen'!D183,"")</f>
        <v/>
      </c>
      <c r="I181" s="2" t="s">
        <v>2</v>
      </c>
      <c r="J181" s="32" t="str">
        <f>IF(ISNUMBER('Tipps eintragen'!F183),'Tipps eintragen'!F183,"")</f>
        <v/>
      </c>
      <c r="K181" s="96" t="str">
        <f t="shared" si="30"/>
        <v/>
      </c>
      <c r="L181" s="52">
        <f t="shared" si="39"/>
        <v>0</v>
      </c>
      <c r="M181" s="52">
        <f t="shared" si="40"/>
        <v>0</v>
      </c>
      <c r="N181" s="55"/>
    </row>
    <row r="182" spans="1:14" x14ac:dyDescent="0.2">
      <c r="A182" t="str">
        <f>'Tipps eintragen'!A184</f>
        <v>Stuttgart</v>
      </c>
      <c r="B182" s="17" t="s">
        <v>69</v>
      </c>
      <c r="C182" t="str">
        <f>'Tipps eintragen'!C184</f>
        <v>Mainz</v>
      </c>
      <c r="D182" s="15"/>
      <c r="E182" s="2" t="s">
        <v>2</v>
      </c>
      <c r="F182" s="104"/>
      <c r="G182" s="96" t="str">
        <f t="shared" si="29"/>
        <v xml:space="preserve"> </v>
      </c>
      <c r="H182" s="49" t="str">
        <f>IF(ISNUMBER('Tipps eintragen'!D184),'Tipps eintragen'!D184,"")</f>
        <v/>
      </c>
      <c r="I182" s="2" t="s">
        <v>2</v>
      </c>
      <c r="J182" s="32" t="str">
        <f>IF(ISNUMBER('Tipps eintragen'!F184),'Tipps eintragen'!F184,"")</f>
        <v/>
      </c>
      <c r="K182" s="96" t="str">
        <f t="shared" si="30"/>
        <v/>
      </c>
      <c r="L182" s="52">
        <f t="shared" si="39"/>
        <v>0</v>
      </c>
      <c r="M182" s="52">
        <f t="shared" si="40"/>
        <v>0</v>
      </c>
      <c r="N182" s="55"/>
    </row>
    <row r="183" spans="1:14" x14ac:dyDescent="0.2">
      <c r="A183" t="str">
        <f>'Tipps eintragen'!A185</f>
        <v>M'gladbach</v>
      </c>
      <c r="B183" s="17" t="s">
        <v>69</v>
      </c>
      <c r="C183" t="str">
        <f>'Tipps eintragen'!C185</f>
        <v>Union Berlin</v>
      </c>
      <c r="D183" s="15"/>
      <c r="E183" s="2" t="s">
        <v>2</v>
      </c>
      <c r="F183" s="104"/>
      <c r="G183" s="96" t="str">
        <f t="shared" si="29"/>
        <v xml:space="preserve"> </v>
      </c>
      <c r="H183" s="49" t="str">
        <f>IF(ISNUMBER('Tipps eintragen'!D185),'Tipps eintragen'!D185,"")</f>
        <v/>
      </c>
      <c r="I183" s="2" t="s">
        <v>2</v>
      </c>
      <c r="J183" s="32" t="str">
        <f>IF(ISNUMBER('Tipps eintragen'!F185),'Tipps eintragen'!F185,"")</f>
        <v/>
      </c>
      <c r="K183" s="96" t="str">
        <f t="shared" si="30"/>
        <v/>
      </c>
      <c r="L183" s="52">
        <f t="shared" si="39"/>
        <v>0</v>
      </c>
      <c r="M183" s="52">
        <f t="shared" si="40"/>
        <v>0</v>
      </c>
      <c r="N183" s="55"/>
    </row>
    <row r="184" spans="1:14" x14ac:dyDescent="0.2">
      <c r="A184" t="str">
        <f>'Tipps eintragen'!A186</f>
        <v>Dortmund</v>
      </c>
      <c r="B184" s="17" t="s">
        <v>69</v>
      </c>
      <c r="C184" t="str">
        <f>'Tipps eintragen'!C186</f>
        <v>Freiburg</v>
      </c>
      <c r="D184" s="15"/>
      <c r="E184" s="2" t="s">
        <v>2</v>
      </c>
      <c r="F184" s="104"/>
      <c r="G184" s="96" t="str">
        <f t="shared" si="29"/>
        <v xml:space="preserve"> </v>
      </c>
      <c r="H184" s="49" t="str">
        <f>IF(ISNUMBER('Tipps eintragen'!D186),'Tipps eintragen'!D186,"")</f>
        <v/>
      </c>
      <c r="I184" s="2" t="s">
        <v>2</v>
      </c>
      <c r="J184" s="32" t="str">
        <f>IF(ISNUMBER('Tipps eintragen'!F186),'Tipps eintragen'!F186,"")</f>
        <v/>
      </c>
      <c r="K184" s="96" t="str">
        <f t="shared" si="30"/>
        <v/>
      </c>
      <c r="L184" s="52">
        <f t="shared" si="39"/>
        <v>0</v>
      </c>
      <c r="M184" s="52">
        <f t="shared" si="40"/>
        <v>0</v>
      </c>
      <c r="N184" s="55"/>
    </row>
    <row r="185" spans="1:14" x14ac:dyDescent="0.2">
      <c r="A185" t="str">
        <f>'Tipps eintragen'!A187</f>
        <v>Frankfurt</v>
      </c>
      <c r="B185" s="17" t="s">
        <v>69</v>
      </c>
      <c r="C185" t="str">
        <f>'Tipps eintragen'!C187</f>
        <v>Bayern</v>
      </c>
      <c r="D185" s="15"/>
      <c r="E185" s="2" t="s">
        <v>2</v>
      </c>
      <c r="F185" s="104"/>
      <c r="G185" s="96" t="str">
        <f t="shared" si="29"/>
        <v xml:space="preserve"> </v>
      </c>
      <c r="H185" s="49" t="str">
        <f>IF(ISNUMBER('Tipps eintragen'!D187),'Tipps eintragen'!D187,"")</f>
        <v/>
      </c>
      <c r="I185" s="2" t="s">
        <v>2</v>
      </c>
      <c r="J185" s="32" t="str">
        <f>IF(ISNUMBER('Tipps eintragen'!F187),'Tipps eintragen'!F187,"")</f>
        <v/>
      </c>
      <c r="K185" s="96" t="str">
        <f t="shared" si="30"/>
        <v/>
      </c>
      <c r="L185" s="52">
        <f t="shared" si="39"/>
        <v>0</v>
      </c>
      <c r="M185" s="52">
        <f t="shared" si="40"/>
        <v>0</v>
      </c>
      <c r="N185" s="55"/>
    </row>
    <row r="186" spans="1:14" x14ac:dyDescent="0.2">
      <c r="A186" t="str">
        <f>'Tipps eintragen'!A188</f>
        <v>Leverkusen</v>
      </c>
      <c r="B186" s="17" t="s">
        <v>69</v>
      </c>
      <c r="C186" t="str">
        <f>'Tipps eintragen'!C188</f>
        <v>Schalke</v>
      </c>
      <c r="D186" s="15"/>
      <c r="E186" s="2" t="s">
        <v>2</v>
      </c>
      <c r="F186" s="104"/>
      <c r="G186" s="96" t="str">
        <f t="shared" si="29"/>
        <v xml:space="preserve"> </v>
      </c>
      <c r="H186" s="49" t="str">
        <f>IF(ISNUMBER('Tipps eintragen'!D188),'Tipps eintragen'!D188,"")</f>
        <v/>
      </c>
      <c r="I186" s="2" t="s">
        <v>2</v>
      </c>
      <c r="J186" s="32" t="str">
        <f>IF(ISNUMBER('Tipps eintragen'!F188),'Tipps eintragen'!F188,"")</f>
        <v/>
      </c>
      <c r="K186" s="96" t="str">
        <f t="shared" si="30"/>
        <v/>
      </c>
      <c r="L186" s="52">
        <f t="shared" si="39"/>
        <v>0</v>
      </c>
      <c r="M186" s="52">
        <f t="shared" si="40"/>
        <v>0</v>
      </c>
      <c r="N186" s="55"/>
    </row>
    <row r="187" spans="1:14" x14ac:dyDescent="0.2">
      <c r="A187" t="str">
        <f>'Tipps eintragen'!A189</f>
        <v>Paderborn</v>
      </c>
      <c r="B187" s="17" t="s">
        <v>69</v>
      </c>
      <c r="C187" t="str">
        <f>'Tipps eintragen'!C189</f>
        <v>Köln</v>
      </c>
      <c r="D187" s="15"/>
      <c r="E187" s="2" t="s">
        <v>2</v>
      </c>
      <c r="F187" s="104"/>
      <c r="G187" s="96" t="str">
        <f t="shared" si="29"/>
        <v xml:space="preserve"> </v>
      </c>
      <c r="H187" s="49" t="str">
        <f>IF(ISNUMBER('Tipps eintragen'!D189),'Tipps eintragen'!D189,"")</f>
        <v/>
      </c>
      <c r="I187" s="2" t="s">
        <v>2</v>
      </c>
      <c r="J187" s="32" t="str">
        <f>IF(ISNUMBER('Tipps eintragen'!F189),'Tipps eintragen'!F189,"")</f>
        <v/>
      </c>
      <c r="K187" s="96" t="str">
        <f t="shared" si="30"/>
        <v/>
      </c>
      <c r="L187" s="52">
        <f t="shared" si="39"/>
        <v>0</v>
      </c>
      <c r="M187" s="52">
        <f t="shared" si="40"/>
        <v>0</v>
      </c>
      <c r="N187" s="55"/>
    </row>
    <row r="188" spans="1:14" x14ac:dyDescent="0.2">
      <c r="A188" t="str">
        <f>'Tipps eintragen'!A190</f>
        <v>Hoffenheim</v>
      </c>
      <c r="B188" s="17" t="s">
        <v>69</v>
      </c>
      <c r="C188" t="str">
        <f>'Tipps eintragen'!C190</f>
        <v>Leipzig</v>
      </c>
      <c r="D188" s="15"/>
      <c r="E188" s="2" t="s">
        <v>2</v>
      </c>
      <c r="F188" s="104"/>
      <c r="G188" s="96" t="str">
        <f t="shared" si="29"/>
        <v xml:space="preserve"> </v>
      </c>
      <c r="H188" s="49" t="str">
        <f>IF(ISNUMBER('Tipps eintragen'!D190),'Tipps eintragen'!D190,"")</f>
        <v/>
      </c>
      <c r="I188" s="2" t="s">
        <v>2</v>
      </c>
      <c r="J188" s="32" t="str">
        <f>IF(ISNUMBER('Tipps eintragen'!F190),'Tipps eintragen'!F190,"")</f>
        <v/>
      </c>
      <c r="K188" s="96" t="str">
        <f t="shared" si="30"/>
        <v/>
      </c>
      <c r="L188" s="52">
        <f t="shared" si="39"/>
        <v>0</v>
      </c>
      <c r="M188" s="52">
        <f t="shared" si="40"/>
        <v>0</v>
      </c>
      <c r="N188" s="55"/>
    </row>
    <row r="189" spans="1:14" ht="13.5" thickBot="1" x14ac:dyDescent="0.25">
      <c r="A189" s="12"/>
      <c r="B189" s="13"/>
      <c r="C189" s="12"/>
      <c r="D189" s="14"/>
      <c r="E189" s="13" t="s">
        <v>0</v>
      </c>
      <c r="F189" s="24"/>
      <c r="G189" s="96" t="str">
        <f t="shared" si="29"/>
        <v xml:space="preserve"> </v>
      </c>
      <c r="H189" s="50" t="str">
        <f>IF(ISNUMBER('Tipps eintragen'!D191),'Tipps eintragen'!D191,"")</f>
        <v/>
      </c>
      <c r="I189" s="13" t="s">
        <v>0</v>
      </c>
      <c r="J189" s="24" t="str">
        <f>IF(ISNUMBER('Tipps eintragen'!F191),'Tipps eintragen'!F191,"")</f>
        <v/>
      </c>
      <c r="K189" s="96" t="str">
        <f t="shared" si="30"/>
        <v/>
      </c>
      <c r="L189" s="50" t="s">
        <v>0</v>
      </c>
      <c r="M189" s="50"/>
      <c r="N189" s="56">
        <f>SUM(L180:M188)</f>
        <v>0</v>
      </c>
    </row>
    <row r="190" spans="1:14" s="10" customFormat="1" ht="15.75" x14ac:dyDescent="0.25">
      <c r="A190" s="130" t="str">
        <f>'Tipps eintragen'!A192</f>
        <v>18. Spieltag 22.-24.01.2027</v>
      </c>
      <c r="B190" s="130"/>
      <c r="C190" s="131"/>
      <c r="D190" s="11"/>
      <c r="E190" s="10" t="s">
        <v>0</v>
      </c>
      <c r="F190" s="25"/>
      <c r="G190" s="97" t="str">
        <f t="shared" si="29"/>
        <v xml:space="preserve"> </v>
      </c>
      <c r="H190" s="49" t="str">
        <f>IF(ISNUMBER('Tipps eintragen'!D192),'Tipps eintragen'!D192,"")</f>
        <v/>
      </c>
      <c r="I190" s="10" t="s">
        <v>0</v>
      </c>
      <c r="J190" s="32" t="str">
        <f>IF(ISNUMBER('Tipps eintragen'!F192),'Tipps eintragen'!F192,"")</f>
        <v/>
      </c>
      <c r="K190" s="97" t="str">
        <f t="shared" si="30"/>
        <v/>
      </c>
      <c r="L190" s="57" t="s">
        <v>0</v>
      </c>
      <c r="M190" s="52"/>
      <c r="N190" s="54"/>
    </row>
    <row r="191" spans="1:14" x14ac:dyDescent="0.2">
      <c r="A191" t="str">
        <f>'Tipps eintragen'!A193</f>
        <v>Hamburg</v>
      </c>
      <c r="B191" s="17" t="s">
        <v>69</v>
      </c>
      <c r="C191" t="str">
        <f>'Tipps eintragen'!C193</f>
        <v>Dortmund</v>
      </c>
      <c r="D191" s="15"/>
      <c r="E191" s="2" t="s">
        <v>2</v>
      </c>
      <c r="F191" s="104"/>
      <c r="G191" s="96" t="str">
        <f t="shared" si="29"/>
        <v xml:space="preserve"> </v>
      </c>
      <c r="H191" s="49" t="str">
        <f>IF(ISNUMBER('Tipps eintragen'!D193),'Tipps eintragen'!D193,"")</f>
        <v/>
      </c>
      <c r="I191" s="2" t="s">
        <v>2</v>
      </c>
      <c r="J191" s="32" t="str">
        <f>IF(ISNUMBER('Tipps eintragen'!F193),'Tipps eintragen'!F193,"")</f>
        <v/>
      </c>
      <c r="K191" s="96" t="str">
        <f t="shared" si="30"/>
        <v/>
      </c>
      <c r="L191" s="52">
        <f t="shared" ref="L191:L199" si="41">IF(ISNUMBER(K191),IF(G191=K191,IF(K191=2,Pkte_AS,IF(K191=1,Pkte_HS,Pkte_U)),0),0)</f>
        <v>0</v>
      </c>
      <c r="M191" s="52">
        <f t="shared" ref="M191:M199" si="42">IF(AND(ISNUMBER(G191),ISNUMBER(K191)),IF(AND(D191=H191,F191=J191),2,0),0)</f>
        <v>0</v>
      </c>
      <c r="N191" s="55"/>
    </row>
    <row r="192" spans="1:14" x14ac:dyDescent="0.2">
      <c r="A192" t="str">
        <f>'Tipps eintragen'!A194</f>
        <v>Bremen</v>
      </c>
      <c r="B192" s="17" t="s">
        <v>69</v>
      </c>
      <c r="C192" t="str">
        <f>'Tipps eintragen'!C194</f>
        <v>Freiburg</v>
      </c>
      <c r="D192" s="15"/>
      <c r="E192" s="2" t="s">
        <v>2</v>
      </c>
      <c r="F192" s="104"/>
      <c r="G192" s="96" t="str">
        <f t="shared" si="29"/>
        <v xml:space="preserve"> </v>
      </c>
      <c r="H192" s="49" t="str">
        <f>IF(ISNUMBER('Tipps eintragen'!D194),'Tipps eintragen'!D194,"")</f>
        <v/>
      </c>
      <c r="I192" s="2" t="s">
        <v>2</v>
      </c>
      <c r="J192" s="32" t="str">
        <f>IF(ISNUMBER('Tipps eintragen'!F194),'Tipps eintragen'!F194,"")</f>
        <v/>
      </c>
      <c r="K192" s="96" t="str">
        <f t="shared" si="30"/>
        <v/>
      </c>
      <c r="L192" s="52">
        <f t="shared" si="41"/>
        <v>0</v>
      </c>
      <c r="M192" s="52">
        <f t="shared" si="42"/>
        <v>0</v>
      </c>
      <c r="N192" s="55"/>
    </row>
    <row r="193" spans="1:14" x14ac:dyDescent="0.2">
      <c r="A193" t="str">
        <f>'Tipps eintragen'!A195</f>
        <v>Stuttgart</v>
      </c>
      <c r="B193" s="17" t="s">
        <v>69</v>
      </c>
      <c r="C193" t="str">
        <f>'Tipps eintragen'!C195</f>
        <v>Bayern</v>
      </c>
      <c r="D193" s="15"/>
      <c r="E193" s="2" t="s">
        <v>2</v>
      </c>
      <c r="F193" s="104"/>
      <c r="G193" s="96" t="str">
        <f t="shared" si="29"/>
        <v xml:space="preserve"> </v>
      </c>
      <c r="H193" s="49" t="str">
        <f>IF(ISNUMBER('Tipps eintragen'!D195),'Tipps eintragen'!D195,"")</f>
        <v/>
      </c>
      <c r="I193" s="2" t="s">
        <v>2</v>
      </c>
      <c r="J193" s="32" t="str">
        <f>IF(ISNUMBER('Tipps eintragen'!F195),'Tipps eintragen'!F195,"")</f>
        <v/>
      </c>
      <c r="K193" s="96" t="str">
        <f t="shared" si="30"/>
        <v/>
      </c>
      <c r="L193" s="52">
        <f t="shared" si="41"/>
        <v>0</v>
      </c>
      <c r="M193" s="52">
        <f t="shared" si="42"/>
        <v>0</v>
      </c>
      <c r="N193" s="55"/>
    </row>
    <row r="194" spans="1:14" x14ac:dyDescent="0.2">
      <c r="A194" t="str">
        <f>'Tipps eintragen'!A196</f>
        <v>M'gladbach</v>
      </c>
      <c r="B194" s="17" t="s">
        <v>69</v>
      </c>
      <c r="C194" t="str">
        <f>'Tipps eintragen'!C196</f>
        <v>Leipzig</v>
      </c>
      <c r="D194" s="15"/>
      <c r="E194" s="2" t="s">
        <v>2</v>
      </c>
      <c r="F194" s="104"/>
      <c r="G194" s="96" t="str">
        <f t="shared" si="29"/>
        <v xml:space="preserve"> </v>
      </c>
      <c r="H194" s="49" t="str">
        <f>IF(ISNUMBER('Tipps eintragen'!D196),'Tipps eintragen'!D196,"")</f>
        <v/>
      </c>
      <c r="I194" s="2" t="s">
        <v>2</v>
      </c>
      <c r="J194" s="32" t="str">
        <f>IF(ISNUMBER('Tipps eintragen'!F196),'Tipps eintragen'!F196,"")</f>
        <v/>
      </c>
      <c r="K194" s="96" t="str">
        <f t="shared" si="30"/>
        <v/>
      </c>
      <c r="L194" s="52">
        <f t="shared" si="41"/>
        <v>0</v>
      </c>
      <c r="M194" s="52">
        <f t="shared" si="42"/>
        <v>0</v>
      </c>
      <c r="N194" s="55"/>
    </row>
    <row r="195" spans="1:14" x14ac:dyDescent="0.2">
      <c r="A195" t="str">
        <f>'Tipps eintragen'!A197</f>
        <v>Frankfurt</v>
      </c>
      <c r="B195" s="17" t="s">
        <v>69</v>
      </c>
      <c r="C195" t="str">
        <f>'Tipps eintragen'!C197</f>
        <v>Union Berlin</v>
      </c>
      <c r="D195" s="15"/>
      <c r="E195" s="2" t="s">
        <v>2</v>
      </c>
      <c r="F195" s="104"/>
      <c r="G195" s="96" t="str">
        <f t="shared" si="29"/>
        <v xml:space="preserve"> </v>
      </c>
      <c r="H195" s="49" t="str">
        <f>IF(ISNUMBER('Tipps eintragen'!D197),'Tipps eintragen'!D197,"")</f>
        <v/>
      </c>
      <c r="I195" s="2" t="s">
        <v>2</v>
      </c>
      <c r="J195" s="32" t="str">
        <f>IF(ISNUMBER('Tipps eintragen'!F197),'Tipps eintragen'!F197,"")</f>
        <v/>
      </c>
      <c r="K195" s="96" t="str">
        <f t="shared" si="30"/>
        <v/>
      </c>
      <c r="L195" s="52">
        <f t="shared" si="41"/>
        <v>0</v>
      </c>
      <c r="M195" s="52">
        <f t="shared" si="42"/>
        <v>0</v>
      </c>
      <c r="N195" s="55"/>
    </row>
    <row r="196" spans="1:14" x14ac:dyDescent="0.2">
      <c r="A196" t="str">
        <f>'Tipps eintragen'!A198</f>
        <v>Schalke</v>
      </c>
      <c r="B196" s="17" t="s">
        <v>69</v>
      </c>
      <c r="C196" t="str">
        <f>'Tipps eintragen'!C198</f>
        <v>Augsburg</v>
      </c>
      <c r="D196" s="15"/>
      <c r="E196" s="2" t="s">
        <v>2</v>
      </c>
      <c r="F196" s="104"/>
      <c r="G196" s="96" t="str">
        <f t="shared" si="29"/>
        <v xml:space="preserve"> </v>
      </c>
      <c r="H196" s="49" t="str">
        <f>IF(ISNUMBER('Tipps eintragen'!D198),'Tipps eintragen'!D198,"")</f>
        <v/>
      </c>
      <c r="I196" s="2" t="s">
        <v>2</v>
      </c>
      <c r="J196" s="32" t="str">
        <f>IF(ISNUMBER('Tipps eintragen'!F198),'Tipps eintragen'!F198,"")</f>
        <v/>
      </c>
      <c r="K196" s="96" t="str">
        <f t="shared" si="30"/>
        <v/>
      </c>
      <c r="L196" s="52">
        <f t="shared" si="41"/>
        <v>0</v>
      </c>
      <c r="M196" s="52">
        <f t="shared" si="42"/>
        <v>0</v>
      </c>
      <c r="N196" s="55"/>
    </row>
    <row r="197" spans="1:14" x14ac:dyDescent="0.2">
      <c r="A197" t="str">
        <f>'Tipps eintragen'!A199</f>
        <v>Leverkusen</v>
      </c>
      <c r="B197" s="17" t="s">
        <v>69</v>
      </c>
      <c r="C197" t="str">
        <f>'Tipps eintragen'!C199</f>
        <v>Elversberg</v>
      </c>
      <c r="D197" s="15"/>
      <c r="E197" s="2" t="s">
        <v>2</v>
      </c>
      <c r="F197" s="104"/>
      <c r="G197" s="96" t="str">
        <f t="shared" ref="G197:G260" si="43">IF(OR(ISBLANK(D197),ISBLANK(F197))," ",IF(D197&gt;F197,1,IF(D197=F197,0,2)))</f>
        <v xml:space="preserve"> </v>
      </c>
      <c r="H197" s="49" t="str">
        <f>IF(ISNUMBER('Tipps eintragen'!D199),'Tipps eintragen'!D199,"")</f>
        <v/>
      </c>
      <c r="I197" s="2" t="s">
        <v>2</v>
      </c>
      <c r="J197" s="32" t="str">
        <f>IF(ISNUMBER('Tipps eintragen'!F199),'Tipps eintragen'!F199,"")</f>
        <v/>
      </c>
      <c r="K197" s="96" t="str">
        <f t="shared" ref="K197:K260" si="44">IF(AND(ISNUMBER(H197),ISNUMBER(J197)),IF(H197&gt;J197,1,IF(H197=J197,0,2)),"")</f>
        <v/>
      </c>
      <c r="L197" s="52">
        <f t="shared" si="41"/>
        <v>0</v>
      </c>
      <c r="M197" s="52">
        <f t="shared" si="42"/>
        <v>0</v>
      </c>
      <c r="N197" s="55"/>
    </row>
    <row r="198" spans="1:14" x14ac:dyDescent="0.2">
      <c r="A198" t="str">
        <f>'Tipps eintragen'!A200</f>
        <v>Paderborn</v>
      </c>
      <c r="B198" s="17" t="s">
        <v>69</v>
      </c>
      <c r="C198" t="str">
        <f>'Tipps eintragen'!C200</f>
        <v>Mainz</v>
      </c>
      <c r="D198" s="15"/>
      <c r="E198" s="2" t="s">
        <v>2</v>
      </c>
      <c r="F198" s="104"/>
      <c r="G198" s="96" t="str">
        <f t="shared" si="43"/>
        <v xml:space="preserve"> </v>
      </c>
      <c r="H198" s="49" t="str">
        <f>IF(ISNUMBER('Tipps eintragen'!D200),'Tipps eintragen'!D200,"")</f>
        <v/>
      </c>
      <c r="I198" s="2" t="s">
        <v>2</v>
      </c>
      <c r="J198" s="32" t="str">
        <f>IF(ISNUMBER('Tipps eintragen'!F200),'Tipps eintragen'!F200,"")</f>
        <v/>
      </c>
      <c r="K198" s="96" t="str">
        <f t="shared" si="44"/>
        <v/>
      </c>
      <c r="L198" s="52">
        <f t="shared" si="41"/>
        <v>0</v>
      </c>
      <c r="M198" s="52">
        <f t="shared" si="42"/>
        <v>0</v>
      </c>
      <c r="N198" s="55"/>
    </row>
    <row r="199" spans="1:14" x14ac:dyDescent="0.2">
      <c r="A199" t="str">
        <f>'Tipps eintragen'!A201</f>
        <v>Hoffenheim</v>
      </c>
      <c r="B199" s="17" t="s">
        <v>69</v>
      </c>
      <c r="C199" t="str">
        <f>'Tipps eintragen'!C201</f>
        <v>Köln</v>
      </c>
      <c r="D199" s="15"/>
      <c r="E199" s="2" t="s">
        <v>2</v>
      </c>
      <c r="F199" s="104"/>
      <c r="G199" s="96" t="str">
        <f t="shared" si="43"/>
        <v xml:space="preserve"> </v>
      </c>
      <c r="H199" s="49" t="str">
        <f>IF(ISNUMBER('Tipps eintragen'!D201),'Tipps eintragen'!D201,"")</f>
        <v/>
      </c>
      <c r="I199" s="2" t="s">
        <v>2</v>
      </c>
      <c r="J199" s="32" t="str">
        <f>IF(ISNUMBER('Tipps eintragen'!F201),'Tipps eintragen'!F201,"")</f>
        <v/>
      </c>
      <c r="K199" s="96" t="str">
        <f t="shared" si="44"/>
        <v/>
      </c>
      <c r="L199" s="52">
        <f t="shared" si="41"/>
        <v>0</v>
      </c>
      <c r="M199" s="52">
        <f t="shared" si="42"/>
        <v>0</v>
      </c>
      <c r="N199" s="55"/>
    </row>
    <row r="200" spans="1:14" ht="13.5" thickBot="1" x14ac:dyDescent="0.25">
      <c r="A200" s="12"/>
      <c r="B200" s="13"/>
      <c r="C200" s="12"/>
      <c r="D200" s="14"/>
      <c r="E200" s="13" t="s">
        <v>0</v>
      </c>
      <c r="F200" s="24"/>
      <c r="G200" s="96" t="str">
        <f t="shared" si="43"/>
        <v xml:space="preserve"> </v>
      </c>
      <c r="H200" s="50" t="str">
        <f>IF(ISNUMBER('Tipps eintragen'!D202),'Tipps eintragen'!D202,"")</f>
        <v/>
      </c>
      <c r="I200" s="13" t="s">
        <v>0</v>
      </c>
      <c r="J200" s="24" t="str">
        <f>IF(ISNUMBER('Tipps eintragen'!F202),'Tipps eintragen'!F202,"")</f>
        <v/>
      </c>
      <c r="K200" s="96" t="str">
        <f t="shared" si="44"/>
        <v/>
      </c>
      <c r="L200" s="50" t="s">
        <v>0</v>
      </c>
      <c r="M200" s="50"/>
      <c r="N200" s="56">
        <f>SUM(L191:M199)</f>
        <v>0</v>
      </c>
    </row>
    <row r="201" spans="1:14" s="10" customFormat="1" ht="15.75" x14ac:dyDescent="0.25">
      <c r="A201" s="130" t="str">
        <f>'Tipps eintragen'!A203</f>
        <v>19. Spieltag 29.-31.01.2027</v>
      </c>
      <c r="B201" s="130"/>
      <c r="C201" s="131"/>
      <c r="D201" s="11"/>
      <c r="E201" s="10" t="s">
        <v>0</v>
      </c>
      <c r="F201" s="25"/>
      <c r="G201" s="97" t="str">
        <f t="shared" si="43"/>
        <v xml:space="preserve"> </v>
      </c>
      <c r="H201" s="49" t="str">
        <f>IF(ISNUMBER('Tipps eintragen'!D203),'Tipps eintragen'!D203,"")</f>
        <v/>
      </c>
      <c r="I201" s="10" t="s">
        <v>0</v>
      </c>
      <c r="J201" s="32" t="str">
        <f>IF(ISNUMBER('Tipps eintragen'!F203),'Tipps eintragen'!F203,"")</f>
        <v/>
      </c>
      <c r="K201" s="97" t="str">
        <f t="shared" si="44"/>
        <v/>
      </c>
      <c r="L201" s="57" t="s">
        <v>0</v>
      </c>
      <c r="M201" s="52"/>
      <c r="N201" s="54"/>
    </row>
    <row r="202" spans="1:14" x14ac:dyDescent="0.2">
      <c r="A202" t="str">
        <f>'Tipps eintragen'!A204</f>
        <v>Bayern</v>
      </c>
      <c r="B202" s="17" t="s">
        <v>69</v>
      </c>
      <c r="C202" t="str">
        <f>'Tipps eintragen'!C204</f>
        <v>Schalke</v>
      </c>
      <c r="D202" s="15"/>
      <c r="E202" s="2" t="s">
        <v>2</v>
      </c>
      <c r="F202" s="104"/>
      <c r="G202" s="96" t="str">
        <f t="shared" si="43"/>
        <v xml:space="preserve"> </v>
      </c>
      <c r="H202" s="49" t="str">
        <f>IF(ISNUMBER('Tipps eintragen'!D204),'Tipps eintragen'!D204,"")</f>
        <v/>
      </c>
      <c r="I202" s="2" t="s">
        <v>2</v>
      </c>
      <c r="J202" s="32" t="str">
        <f>IF(ISNUMBER('Tipps eintragen'!F204),'Tipps eintragen'!F204,"")</f>
        <v/>
      </c>
      <c r="K202" s="96" t="str">
        <f t="shared" si="44"/>
        <v/>
      </c>
      <c r="L202" s="52">
        <f t="shared" ref="L202:L210" si="45">IF(ISNUMBER(K202),IF(G202=K202,IF(K202=2,Pkte_AS,IF(K202=1,Pkte_HS,Pkte_U)),0),0)</f>
        <v>0</v>
      </c>
      <c r="M202" s="52">
        <f t="shared" ref="M202:M210" si="46">IF(AND(ISNUMBER(G202),ISNUMBER(K202)),IF(AND(D202=H202,F202=J202),2,0),0)</f>
        <v>0</v>
      </c>
      <c r="N202" s="55"/>
    </row>
    <row r="203" spans="1:14" x14ac:dyDescent="0.2">
      <c r="A203" t="str">
        <f>'Tipps eintragen'!A205</f>
        <v>Köln</v>
      </c>
      <c r="B203" s="17" t="s">
        <v>69</v>
      </c>
      <c r="C203" t="str">
        <f>'Tipps eintragen'!C205</f>
        <v>Stuttgart</v>
      </c>
      <c r="D203" s="15"/>
      <c r="E203" s="2" t="s">
        <v>2</v>
      </c>
      <c r="F203" s="104"/>
      <c r="G203" s="96" t="str">
        <f t="shared" si="43"/>
        <v xml:space="preserve"> </v>
      </c>
      <c r="H203" s="49" t="str">
        <f>IF(ISNUMBER('Tipps eintragen'!D205),'Tipps eintragen'!D205,"")</f>
        <v/>
      </c>
      <c r="I203" s="2" t="s">
        <v>2</v>
      </c>
      <c r="J203" s="32" t="str">
        <f>IF(ISNUMBER('Tipps eintragen'!F205),'Tipps eintragen'!F205,"")</f>
        <v/>
      </c>
      <c r="K203" s="96" t="str">
        <f t="shared" si="44"/>
        <v/>
      </c>
      <c r="L203" s="52">
        <f t="shared" si="45"/>
        <v>0</v>
      </c>
      <c r="M203" s="52">
        <f t="shared" si="46"/>
        <v>0</v>
      </c>
      <c r="N203" s="55"/>
    </row>
    <row r="204" spans="1:14" x14ac:dyDescent="0.2">
      <c r="A204" t="str">
        <f>'Tipps eintragen'!A206</f>
        <v>Dortmund</v>
      </c>
      <c r="B204" s="17" t="s">
        <v>69</v>
      </c>
      <c r="C204" t="str">
        <f>'Tipps eintragen'!C206</f>
        <v>Hoffenheim</v>
      </c>
      <c r="D204" s="15"/>
      <c r="E204" s="2" t="s">
        <v>2</v>
      </c>
      <c r="F204" s="104"/>
      <c r="G204" s="96" t="str">
        <f t="shared" si="43"/>
        <v xml:space="preserve"> </v>
      </c>
      <c r="H204" s="49" t="str">
        <f>IF(ISNUMBER('Tipps eintragen'!D206),'Tipps eintragen'!D206,"")</f>
        <v/>
      </c>
      <c r="I204" s="2" t="s">
        <v>2</v>
      </c>
      <c r="J204" s="32" t="str">
        <f>IF(ISNUMBER('Tipps eintragen'!F206),'Tipps eintragen'!F206,"")</f>
        <v/>
      </c>
      <c r="K204" s="96" t="str">
        <f t="shared" si="44"/>
        <v/>
      </c>
      <c r="L204" s="52">
        <f t="shared" si="45"/>
        <v>0</v>
      </c>
      <c r="M204" s="52">
        <f t="shared" si="46"/>
        <v>0</v>
      </c>
      <c r="N204" s="55"/>
    </row>
    <row r="205" spans="1:14" x14ac:dyDescent="0.2">
      <c r="A205" t="str">
        <f>'Tipps eintragen'!A207</f>
        <v>Freiburg</v>
      </c>
      <c r="B205" s="17" t="s">
        <v>69</v>
      </c>
      <c r="C205" t="str">
        <f>'Tipps eintragen'!C207</f>
        <v>Paderborn</v>
      </c>
      <c r="D205" s="15"/>
      <c r="E205" s="2" t="s">
        <v>2</v>
      </c>
      <c r="F205" s="104"/>
      <c r="G205" s="96" t="str">
        <f t="shared" si="43"/>
        <v xml:space="preserve"> </v>
      </c>
      <c r="H205" s="49" t="str">
        <f>IF(ISNUMBER('Tipps eintragen'!D207),'Tipps eintragen'!D207,"")</f>
        <v/>
      </c>
      <c r="I205" s="2" t="s">
        <v>2</v>
      </c>
      <c r="J205" s="32" t="str">
        <f>IF(ISNUMBER('Tipps eintragen'!F207),'Tipps eintragen'!F207,"")</f>
        <v/>
      </c>
      <c r="K205" s="96" t="str">
        <f t="shared" si="44"/>
        <v/>
      </c>
      <c r="L205" s="52">
        <f t="shared" si="45"/>
        <v>0</v>
      </c>
      <c r="M205" s="52">
        <f t="shared" si="46"/>
        <v>0</v>
      </c>
      <c r="N205" s="55"/>
    </row>
    <row r="206" spans="1:14" x14ac:dyDescent="0.2">
      <c r="A206" t="str">
        <f>'Tipps eintragen'!A208</f>
        <v>Mainz</v>
      </c>
      <c r="B206" s="17" t="s">
        <v>69</v>
      </c>
      <c r="C206" t="str">
        <f>'Tipps eintragen'!C208</f>
        <v>Hamburg</v>
      </c>
      <c r="D206" s="15"/>
      <c r="E206" s="2" t="s">
        <v>2</v>
      </c>
      <c r="F206" s="104"/>
      <c r="G206" s="96" t="str">
        <f t="shared" si="43"/>
        <v xml:space="preserve"> </v>
      </c>
      <c r="H206" s="49" t="str">
        <f>IF(ISNUMBER('Tipps eintragen'!D208),'Tipps eintragen'!D208,"")</f>
        <v/>
      </c>
      <c r="I206" s="2" t="s">
        <v>2</v>
      </c>
      <c r="J206" s="32" t="str">
        <f>IF(ISNUMBER('Tipps eintragen'!F208),'Tipps eintragen'!F208,"")</f>
        <v/>
      </c>
      <c r="K206" s="96" t="str">
        <f t="shared" si="44"/>
        <v/>
      </c>
      <c r="L206" s="52">
        <f t="shared" si="45"/>
        <v>0</v>
      </c>
      <c r="M206" s="52">
        <f t="shared" si="46"/>
        <v>0</v>
      </c>
      <c r="N206" s="55"/>
    </row>
    <row r="207" spans="1:14" x14ac:dyDescent="0.2">
      <c r="A207" t="str">
        <f>'Tipps eintragen'!A209</f>
        <v>Union Berlin</v>
      </c>
      <c r="B207" s="17" t="s">
        <v>69</v>
      </c>
      <c r="C207" t="str">
        <f>'Tipps eintragen'!C209</f>
        <v>Leverkusen</v>
      </c>
      <c r="D207" s="15"/>
      <c r="E207" s="2" t="s">
        <v>2</v>
      </c>
      <c r="F207" s="104"/>
      <c r="G207" s="96" t="str">
        <f t="shared" si="43"/>
        <v xml:space="preserve"> </v>
      </c>
      <c r="H207" s="49" t="str">
        <f>IF(ISNUMBER('Tipps eintragen'!D209),'Tipps eintragen'!D209,"")</f>
        <v/>
      </c>
      <c r="I207" s="2" t="s">
        <v>2</v>
      </c>
      <c r="J207" s="32" t="str">
        <f>IF(ISNUMBER('Tipps eintragen'!F209),'Tipps eintragen'!F209,"")</f>
        <v/>
      </c>
      <c r="K207" s="96" t="str">
        <f t="shared" si="44"/>
        <v/>
      </c>
      <c r="L207" s="52">
        <f t="shared" si="45"/>
        <v>0</v>
      </c>
      <c r="M207" s="52">
        <f t="shared" si="46"/>
        <v>0</v>
      </c>
      <c r="N207" s="55"/>
    </row>
    <row r="208" spans="1:14" x14ac:dyDescent="0.2">
      <c r="A208" t="str">
        <f>'Tipps eintragen'!A210</f>
        <v>Augsburg</v>
      </c>
      <c r="B208" s="17" t="s">
        <v>69</v>
      </c>
      <c r="C208" t="str">
        <f>'Tipps eintragen'!C210</f>
        <v>Frankfurt</v>
      </c>
      <c r="D208" s="15"/>
      <c r="E208" s="2" t="s">
        <v>2</v>
      </c>
      <c r="F208" s="104"/>
      <c r="G208" s="96" t="str">
        <f t="shared" si="43"/>
        <v xml:space="preserve"> </v>
      </c>
      <c r="H208" s="49" t="str">
        <f>IF(ISNUMBER('Tipps eintragen'!D210),'Tipps eintragen'!D210,"")</f>
        <v/>
      </c>
      <c r="I208" s="2" t="s">
        <v>2</v>
      </c>
      <c r="J208" s="32" t="str">
        <f>IF(ISNUMBER('Tipps eintragen'!F210),'Tipps eintragen'!F210,"")</f>
        <v/>
      </c>
      <c r="K208" s="96" t="str">
        <f t="shared" si="44"/>
        <v/>
      </c>
      <c r="L208" s="52">
        <f t="shared" si="45"/>
        <v>0</v>
      </c>
      <c r="M208" s="52">
        <f t="shared" si="46"/>
        <v>0</v>
      </c>
      <c r="N208" s="55"/>
    </row>
    <row r="209" spans="1:14" x14ac:dyDescent="0.2">
      <c r="A209" t="str">
        <f>'Tipps eintragen'!A211</f>
        <v>Leipzig</v>
      </c>
      <c r="B209" s="17" t="s">
        <v>69</v>
      </c>
      <c r="C209" t="str">
        <f>'Tipps eintragen'!C211</f>
        <v>Bremen</v>
      </c>
      <c r="D209" s="15"/>
      <c r="E209" s="2" t="s">
        <v>2</v>
      </c>
      <c r="F209" s="104"/>
      <c r="G209" s="96" t="str">
        <f t="shared" si="43"/>
        <v xml:space="preserve"> </v>
      </c>
      <c r="H209" s="49" t="str">
        <f>IF(ISNUMBER('Tipps eintragen'!D211),'Tipps eintragen'!D211,"")</f>
        <v/>
      </c>
      <c r="I209" s="2" t="s">
        <v>2</v>
      </c>
      <c r="J209" s="32" t="str">
        <f>IF(ISNUMBER('Tipps eintragen'!F211),'Tipps eintragen'!F211,"")</f>
        <v/>
      </c>
      <c r="K209" s="96" t="str">
        <f t="shared" si="44"/>
        <v/>
      </c>
      <c r="L209" s="52">
        <f t="shared" si="45"/>
        <v>0</v>
      </c>
      <c r="M209" s="52">
        <f t="shared" si="46"/>
        <v>0</v>
      </c>
      <c r="N209" s="55"/>
    </row>
    <row r="210" spans="1:14" x14ac:dyDescent="0.2">
      <c r="A210" t="str">
        <f>'Tipps eintragen'!A212</f>
        <v>Elversberg</v>
      </c>
      <c r="B210" s="17" t="s">
        <v>69</v>
      </c>
      <c r="C210" t="str">
        <f>'Tipps eintragen'!C212</f>
        <v>M'gladbach</v>
      </c>
      <c r="D210" s="15"/>
      <c r="E210" s="2" t="s">
        <v>2</v>
      </c>
      <c r="F210" s="104"/>
      <c r="G210" s="96" t="str">
        <f t="shared" si="43"/>
        <v xml:space="preserve"> </v>
      </c>
      <c r="H210" s="49" t="str">
        <f>IF(ISNUMBER('Tipps eintragen'!D212),'Tipps eintragen'!D212,"")</f>
        <v/>
      </c>
      <c r="I210" s="2" t="s">
        <v>2</v>
      </c>
      <c r="J210" s="32" t="str">
        <f>IF(ISNUMBER('Tipps eintragen'!F212),'Tipps eintragen'!F212,"")</f>
        <v/>
      </c>
      <c r="K210" s="96" t="str">
        <f t="shared" si="44"/>
        <v/>
      </c>
      <c r="L210" s="52">
        <f t="shared" si="45"/>
        <v>0</v>
      </c>
      <c r="M210" s="52">
        <f t="shared" si="46"/>
        <v>0</v>
      </c>
      <c r="N210" s="55"/>
    </row>
    <row r="211" spans="1:14" ht="13.5" thickBot="1" x14ac:dyDescent="0.25">
      <c r="A211" s="12"/>
      <c r="B211" s="13"/>
      <c r="C211" s="12"/>
      <c r="D211" s="14"/>
      <c r="E211" s="13" t="s">
        <v>0</v>
      </c>
      <c r="F211" s="24"/>
      <c r="G211" s="96" t="str">
        <f t="shared" si="43"/>
        <v xml:space="preserve"> </v>
      </c>
      <c r="H211" s="50" t="str">
        <f>IF(ISNUMBER('Tipps eintragen'!D213),'Tipps eintragen'!D213,"")</f>
        <v/>
      </c>
      <c r="I211" s="13" t="s">
        <v>0</v>
      </c>
      <c r="J211" s="24" t="str">
        <f>IF(ISNUMBER('Tipps eintragen'!F213),'Tipps eintragen'!F213,"")</f>
        <v/>
      </c>
      <c r="K211" s="96" t="str">
        <f t="shared" si="44"/>
        <v/>
      </c>
      <c r="L211" s="50" t="s">
        <v>0</v>
      </c>
      <c r="M211" s="50"/>
      <c r="N211" s="56">
        <f>SUM(L202:M210)</f>
        <v>0</v>
      </c>
    </row>
    <row r="212" spans="1:14" s="10" customFormat="1" ht="15.75" x14ac:dyDescent="0.25">
      <c r="A212" s="130" t="str">
        <f>'Tipps eintragen'!A214</f>
        <v>20. Spieltag 05.-07.02.2027</v>
      </c>
      <c r="B212" s="130"/>
      <c r="C212" s="131"/>
      <c r="D212" s="11"/>
      <c r="E212" s="10" t="s">
        <v>0</v>
      </c>
      <c r="F212" s="25"/>
      <c r="G212" s="97" t="str">
        <f t="shared" si="43"/>
        <v xml:space="preserve"> </v>
      </c>
      <c r="H212" s="49" t="str">
        <f>IF(ISNUMBER('Tipps eintragen'!D214),'Tipps eintragen'!D214,"")</f>
        <v/>
      </c>
      <c r="I212" s="10" t="s">
        <v>0</v>
      </c>
      <c r="J212" s="32" t="str">
        <f>IF(ISNUMBER('Tipps eintragen'!F214),'Tipps eintragen'!F214,"")</f>
        <v/>
      </c>
      <c r="K212" s="97" t="str">
        <f t="shared" si="44"/>
        <v/>
      </c>
      <c r="L212" s="57" t="s">
        <v>0</v>
      </c>
      <c r="M212" s="52"/>
      <c r="N212" s="54"/>
    </row>
    <row r="213" spans="1:14" x14ac:dyDescent="0.2">
      <c r="A213" t="str">
        <f>'Tipps eintragen'!A215</f>
        <v>Hamburg</v>
      </c>
      <c r="B213" s="17" t="s">
        <v>69</v>
      </c>
      <c r="C213" t="str">
        <f>'Tipps eintragen'!C215</f>
        <v>Leipzig</v>
      </c>
      <c r="D213" s="15"/>
      <c r="E213" s="2" t="s">
        <v>2</v>
      </c>
      <c r="F213" s="104"/>
      <c r="G213" s="96" t="str">
        <f t="shared" si="43"/>
        <v xml:space="preserve"> </v>
      </c>
      <c r="H213" s="49" t="str">
        <f>IF(ISNUMBER('Tipps eintragen'!D215),'Tipps eintragen'!D215,"")</f>
        <v/>
      </c>
      <c r="I213" s="2" t="s">
        <v>2</v>
      </c>
      <c r="J213" s="32" t="str">
        <f>IF(ISNUMBER('Tipps eintragen'!F215),'Tipps eintragen'!F215,"")</f>
        <v/>
      </c>
      <c r="K213" s="96" t="str">
        <f t="shared" si="44"/>
        <v/>
      </c>
      <c r="L213" s="52">
        <f t="shared" ref="L213:L221" si="47">IF(ISNUMBER(K213),IF(G213=K213,IF(K213=2,Pkte_AS,IF(K213=1,Pkte_HS,Pkte_U)),0),0)</f>
        <v>0</v>
      </c>
      <c r="M213" s="52">
        <f t="shared" ref="M213:M221" si="48">IF(AND(ISNUMBER(G213),ISNUMBER(K213)),IF(AND(D213=H213,F213=J213),2,0),0)</f>
        <v>0</v>
      </c>
      <c r="N213" s="55"/>
    </row>
    <row r="214" spans="1:14" x14ac:dyDescent="0.2">
      <c r="A214" t="str">
        <f>'Tipps eintragen'!A216</f>
        <v>Bremen</v>
      </c>
      <c r="B214" s="17" t="s">
        <v>69</v>
      </c>
      <c r="C214" t="str">
        <f>'Tipps eintragen'!C216</f>
        <v>Köln</v>
      </c>
      <c r="D214" s="15"/>
      <c r="E214" s="2" t="s">
        <v>2</v>
      </c>
      <c r="F214" s="104"/>
      <c r="G214" s="96" t="str">
        <f t="shared" si="43"/>
        <v xml:space="preserve"> </v>
      </c>
      <c r="H214" s="49" t="str">
        <f>IF(ISNUMBER('Tipps eintragen'!D216),'Tipps eintragen'!D216,"")</f>
        <v/>
      </c>
      <c r="I214" s="2" t="s">
        <v>2</v>
      </c>
      <c r="J214" s="32" t="str">
        <f>IF(ISNUMBER('Tipps eintragen'!F216),'Tipps eintragen'!F216,"")</f>
        <v/>
      </c>
      <c r="K214" s="96" t="str">
        <f t="shared" si="44"/>
        <v/>
      </c>
      <c r="L214" s="52">
        <f t="shared" si="47"/>
        <v>0</v>
      </c>
      <c r="M214" s="52">
        <f t="shared" si="48"/>
        <v>0</v>
      </c>
      <c r="N214" s="55"/>
    </row>
    <row r="215" spans="1:14" x14ac:dyDescent="0.2">
      <c r="A215" t="str">
        <f>'Tipps eintragen'!A217</f>
        <v>Bayern</v>
      </c>
      <c r="B215" s="17" t="s">
        <v>69</v>
      </c>
      <c r="C215" t="str">
        <f>'Tipps eintragen'!C217</f>
        <v>Elversberg</v>
      </c>
      <c r="D215" s="15"/>
      <c r="E215" s="2" t="s">
        <v>2</v>
      </c>
      <c r="F215" s="104"/>
      <c r="G215" s="96" t="str">
        <f t="shared" si="43"/>
        <v xml:space="preserve"> </v>
      </c>
      <c r="H215" s="49" t="str">
        <f>IF(ISNUMBER('Tipps eintragen'!D217),'Tipps eintragen'!D217,"")</f>
        <v/>
      </c>
      <c r="I215" s="2" t="s">
        <v>2</v>
      </c>
      <c r="J215" s="32" t="str">
        <f>IF(ISNUMBER('Tipps eintragen'!F217),'Tipps eintragen'!F217,"")</f>
        <v/>
      </c>
      <c r="K215" s="96" t="str">
        <f t="shared" si="44"/>
        <v/>
      </c>
      <c r="L215" s="52">
        <f t="shared" si="47"/>
        <v>0</v>
      </c>
      <c r="M215" s="52">
        <f t="shared" si="48"/>
        <v>0</v>
      </c>
      <c r="N215" s="55"/>
    </row>
    <row r="216" spans="1:14" x14ac:dyDescent="0.2">
      <c r="A216" t="str">
        <f>'Tipps eintragen'!A218</f>
        <v>Stuttgart</v>
      </c>
      <c r="B216" s="17" t="s">
        <v>69</v>
      </c>
      <c r="C216" t="str">
        <f>'Tipps eintragen'!C218</f>
        <v>Hoffenheim</v>
      </c>
      <c r="D216" s="15"/>
      <c r="E216" s="2" t="s">
        <v>2</v>
      </c>
      <c r="F216" s="104"/>
      <c r="G216" s="96" t="str">
        <f t="shared" si="43"/>
        <v xml:space="preserve"> </v>
      </c>
      <c r="H216" s="49" t="str">
        <f>IF(ISNUMBER('Tipps eintragen'!D218),'Tipps eintragen'!D218,"")</f>
        <v/>
      </c>
      <c r="I216" s="2" t="s">
        <v>2</v>
      </c>
      <c r="J216" s="32" t="str">
        <f>IF(ISNUMBER('Tipps eintragen'!F218),'Tipps eintragen'!F218,"")</f>
        <v/>
      </c>
      <c r="K216" s="96" t="str">
        <f t="shared" si="44"/>
        <v/>
      </c>
      <c r="L216" s="52">
        <f t="shared" si="47"/>
        <v>0</v>
      </c>
      <c r="M216" s="52">
        <f t="shared" si="48"/>
        <v>0</v>
      </c>
      <c r="N216" s="55"/>
    </row>
    <row r="217" spans="1:14" x14ac:dyDescent="0.2">
      <c r="A217" t="str">
        <f>'Tipps eintragen'!A219</f>
        <v>M'gladbach</v>
      </c>
      <c r="B217" s="17" t="s">
        <v>69</v>
      </c>
      <c r="C217" t="str">
        <f>'Tipps eintragen'!C219</f>
        <v>Freiburg</v>
      </c>
      <c r="D217" s="15"/>
      <c r="E217" s="2" t="s">
        <v>2</v>
      </c>
      <c r="F217" s="104"/>
      <c r="G217" s="96" t="str">
        <f t="shared" si="43"/>
        <v xml:space="preserve"> </v>
      </c>
      <c r="H217" s="49" t="str">
        <f>IF(ISNUMBER('Tipps eintragen'!D219),'Tipps eintragen'!D219,"")</f>
        <v/>
      </c>
      <c r="I217" s="2" t="s">
        <v>2</v>
      </c>
      <c r="J217" s="32" t="str">
        <f>IF(ISNUMBER('Tipps eintragen'!F219),'Tipps eintragen'!F219,"")</f>
        <v/>
      </c>
      <c r="K217" s="96" t="str">
        <f t="shared" si="44"/>
        <v/>
      </c>
      <c r="L217" s="52">
        <f t="shared" si="47"/>
        <v>0</v>
      </c>
      <c r="M217" s="52">
        <f t="shared" si="48"/>
        <v>0</v>
      </c>
      <c r="N217" s="55"/>
    </row>
    <row r="218" spans="1:14" x14ac:dyDescent="0.2">
      <c r="A218" t="str">
        <f>'Tipps eintragen'!A220</f>
        <v>Frankfurt</v>
      </c>
      <c r="B218" s="17" t="s">
        <v>69</v>
      </c>
      <c r="C218" t="str">
        <f>'Tipps eintragen'!C220</f>
        <v>Mainz</v>
      </c>
      <c r="D218" s="15"/>
      <c r="E218" s="2" t="s">
        <v>2</v>
      </c>
      <c r="F218" s="104"/>
      <c r="G218" s="96" t="str">
        <f t="shared" si="43"/>
        <v xml:space="preserve"> </v>
      </c>
      <c r="H218" s="49" t="str">
        <f>IF(ISNUMBER('Tipps eintragen'!D220),'Tipps eintragen'!D220,"")</f>
        <v/>
      </c>
      <c r="I218" s="2" t="s">
        <v>2</v>
      </c>
      <c r="J218" s="32" t="str">
        <f>IF(ISNUMBER('Tipps eintragen'!F220),'Tipps eintragen'!F220,"")</f>
        <v/>
      </c>
      <c r="K218" s="96" t="str">
        <f t="shared" si="44"/>
        <v/>
      </c>
      <c r="L218" s="52">
        <f t="shared" si="47"/>
        <v>0</v>
      </c>
      <c r="M218" s="52">
        <f t="shared" si="48"/>
        <v>0</v>
      </c>
      <c r="N218" s="55"/>
    </row>
    <row r="219" spans="1:14" x14ac:dyDescent="0.2">
      <c r="A219" t="str">
        <f>'Tipps eintragen'!A221</f>
        <v>Schalke</v>
      </c>
      <c r="B219" s="17" t="s">
        <v>69</v>
      </c>
      <c r="C219" t="str">
        <f>'Tipps eintragen'!C221</f>
        <v>Union Berlin</v>
      </c>
      <c r="D219" s="15"/>
      <c r="E219" s="2" t="s">
        <v>2</v>
      </c>
      <c r="F219" s="104"/>
      <c r="G219" s="96" t="str">
        <f t="shared" si="43"/>
        <v xml:space="preserve"> </v>
      </c>
      <c r="H219" s="49" t="str">
        <f>IF(ISNUMBER('Tipps eintragen'!D221),'Tipps eintragen'!D221,"")</f>
        <v/>
      </c>
      <c r="I219" s="2" t="s">
        <v>2</v>
      </c>
      <c r="J219" s="32" t="str">
        <f>IF(ISNUMBER('Tipps eintragen'!F221),'Tipps eintragen'!F221,"")</f>
        <v/>
      </c>
      <c r="K219" s="96" t="str">
        <f t="shared" si="44"/>
        <v/>
      </c>
      <c r="L219" s="52">
        <f t="shared" si="47"/>
        <v>0</v>
      </c>
      <c r="M219" s="52">
        <f t="shared" si="48"/>
        <v>0</v>
      </c>
      <c r="N219" s="55"/>
    </row>
    <row r="220" spans="1:14" x14ac:dyDescent="0.2">
      <c r="A220" t="str">
        <f>'Tipps eintragen'!A222</f>
        <v>Leverkusen</v>
      </c>
      <c r="B220" s="17" t="s">
        <v>69</v>
      </c>
      <c r="C220" t="str">
        <f>'Tipps eintragen'!C222</f>
        <v>Augsburg</v>
      </c>
      <c r="D220" s="15"/>
      <c r="E220" s="2" t="s">
        <v>2</v>
      </c>
      <c r="F220" s="104"/>
      <c r="G220" s="96" t="str">
        <f t="shared" si="43"/>
        <v xml:space="preserve"> </v>
      </c>
      <c r="H220" s="49" t="str">
        <f>IF(ISNUMBER('Tipps eintragen'!D222),'Tipps eintragen'!D222,"")</f>
        <v/>
      </c>
      <c r="I220" s="2" t="s">
        <v>2</v>
      </c>
      <c r="J220" s="32" t="str">
        <f>IF(ISNUMBER('Tipps eintragen'!F222),'Tipps eintragen'!F222,"")</f>
        <v/>
      </c>
      <c r="K220" s="96" t="str">
        <f t="shared" si="44"/>
        <v/>
      </c>
      <c r="L220" s="52">
        <f t="shared" si="47"/>
        <v>0</v>
      </c>
      <c r="M220" s="52">
        <f t="shared" si="48"/>
        <v>0</v>
      </c>
      <c r="N220" s="55"/>
    </row>
    <row r="221" spans="1:14" x14ac:dyDescent="0.2">
      <c r="A221" t="str">
        <f>'Tipps eintragen'!A223</f>
        <v>Paderborn</v>
      </c>
      <c r="B221" s="17" t="s">
        <v>69</v>
      </c>
      <c r="C221" t="str">
        <f>'Tipps eintragen'!C223</f>
        <v>Dortmund</v>
      </c>
      <c r="D221" s="15"/>
      <c r="E221" s="2" t="s">
        <v>2</v>
      </c>
      <c r="F221" s="104"/>
      <c r="G221" s="96" t="str">
        <f t="shared" si="43"/>
        <v xml:space="preserve"> </v>
      </c>
      <c r="H221" s="49" t="str">
        <f>IF(ISNUMBER('Tipps eintragen'!D223),'Tipps eintragen'!D223,"")</f>
        <v/>
      </c>
      <c r="I221" s="2" t="s">
        <v>2</v>
      </c>
      <c r="J221" s="32" t="str">
        <f>IF(ISNUMBER('Tipps eintragen'!F223),'Tipps eintragen'!F223,"")</f>
        <v/>
      </c>
      <c r="K221" s="96" t="str">
        <f t="shared" si="44"/>
        <v/>
      </c>
      <c r="L221" s="52">
        <f t="shared" si="47"/>
        <v>0</v>
      </c>
      <c r="M221" s="52">
        <f t="shared" si="48"/>
        <v>0</v>
      </c>
      <c r="N221" s="55"/>
    </row>
    <row r="222" spans="1:14" ht="13.5" thickBot="1" x14ac:dyDescent="0.25">
      <c r="A222" s="12"/>
      <c r="B222" s="13"/>
      <c r="C222" s="12"/>
      <c r="D222" s="14"/>
      <c r="E222" s="13" t="s">
        <v>0</v>
      </c>
      <c r="F222" s="24"/>
      <c r="G222" s="96" t="str">
        <f t="shared" si="43"/>
        <v xml:space="preserve"> </v>
      </c>
      <c r="H222" s="50" t="str">
        <f>IF(ISNUMBER('Tipps eintragen'!D224),'Tipps eintragen'!D224,"")</f>
        <v/>
      </c>
      <c r="I222" s="13" t="s">
        <v>0</v>
      </c>
      <c r="J222" s="24" t="str">
        <f>IF(ISNUMBER('Tipps eintragen'!F224),'Tipps eintragen'!F224,"")</f>
        <v/>
      </c>
      <c r="K222" s="96" t="str">
        <f t="shared" si="44"/>
        <v/>
      </c>
      <c r="L222" s="50" t="s">
        <v>0</v>
      </c>
      <c r="M222" s="50"/>
      <c r="N222" s="56">
        <f>SUM(L213:M221)</f>
        <v>0</v>
      </c>
    </row>
    <row r="223" spans="1:14" s="10" customFormat="1" ht="15.75" x14ac:dyDescent="0.25">
      <c r="A223" s="130" t="str">
        <f>'Tipps eintragen'!A225</f>
        <v>21. Spieltag 12.-14.02.2027</v>
      </c>
      <c r="B223" s="130"/>
      <c r="C223" s="131"/>
      <c r="D223" s="11"/>
      <c r="E223" s="10" t="s">
        <v>0</v>
      </c>
      <c r="F223" s="25"/>
      <c r="G223" s="97" t="str">
        <f t="shared" si="43"/>
        <v xml:space="preserve"> </v>
      </c>
      <c r="H223" s="49" t="str">
        <f>IF(ISNUMBER('Tipps eintragen'!D225),'Tipps eintragen'!D225,"")</f>
        <v/>
      </c>
      <c r="I223" s="10" t="s">
        <v>0</v>
      </c>
      <c r="J223" s="32" t="str">
        <f>IF(ISNUMBER('Tipps eintragen'!F225),'Tipps eintragen'!F225,"")</f>
        <v/>
      </c>
      <c r="K223" s="97" t="str">
        <f t="shared" si="44"/>
        <v/>
      </c>
      <c r="L223" s="57" t="s">
        <v>0</v>
      </c>
      <c r="M223" s="52"/>
      <c r="N223" s="54"/>
    </row>
    <row r="224" spans="1:14" x14ac:dyDescent="0.2">
      <c r="A224" t="str">
        <f>'Tipps eintragen'!A226</f>
        <v>Köln</v>
      </c>
      <c r="B224" s="17" t="s">
        <v>69</v>
      </c>
      <c r="C224" t="str">
        <f>'Tipps eintragen'!C226</f>
        <v>Hamburg</v>
      </c>
      <c r="D224" s="15"/>
      <c r="E224" s="2" t="s">
        <v>2</v>
      </c>
      <c r="F224" s="104"/>
      <c r="G224" s="96" t="str">
        <f t="shared" si="43"/>
        <v xml:space="preserve"> </v>
      </c>
      <c r="H224" s="49" t="str">
        <f>IF(ISNUMBER('Tipps eintragen'!D226),'Tipps eintragen'!D226,"")</f>
        <v/>
      </c>
      <c r="I224" s="2" t="s">
        <v>2</v>
      </c>
      <c r="J224" s="32" t="str">
        <f>IF(ISNUMBER('Tipps eintragen'!F226),'Tipps eintragen'!F226,"")</f>
        <v/>
      </c>
      <c r="K224" s="96" t="str">
        <f t="shared" si="44"/>
        <v/>
      </c>
      <c r="L224" s="52">
        <f t="shared" ref="L224:L232" si="49">IF(ISNUMBER(K224),IF(G224=K224,IF(K224=2,Pkte_AS,IF(K224=1,Pkte_HS,Pkte_U)),0),0)</f>
        <v>0</v>
      </c>
      <c r="M224" s="52">
        <f t="shared" ref="M224:M232" si="50">IF(AND(ISNUMBER(G224),ISNUMBER(K224)),IF(AND(D224=H224,F224=J224),2,0),0)</f>
        <v>0</v>
      </c>
      <c r="N224" s="55"/>
    </row>
    <row r="225" spans="1:14" x14ac:dyDescent="0.2">
      <c r="A225" t="str">
        <f>'Tipps eintragen'!A227</f>
        <v>Dortmund</v>
      </c>
      <c r="B225" s="17" t="s">
        <v>69</v>
      </c>
      <c r="C225" t="str">
        <f>'Tipps eintragen'!C227</f>
        <v>Stuttgart</v>
      </c>
      <c r="D225" s="15"/>
      <c r="E225" s="2" t="s">
        <v>2</v>
      </c>
      <c r="F225" s="104"/>
      <c r="G225" s="96" t="str">
        <f t="shared" si="43"/>
        <v xml:space="preserve"> </v>
      </c>
      <c r="H225" s="49" t="str">
        <f>IF(ISNUMBER('Tipps eintragen'!D227),'Tipps eintragen'!D227,"")</f>
        <v/>
      </c>
      <c r="I225" s="2" t="s">
        <v>2</v>
      </c>
      <c r="J225" s="32" t="str">
        <f>IF(ISNUMBER('Tipps eintragen'!F227),'Tipps eintragen'!F227,"")</f>
        <v/>
      </c>
      <c r="K225" s="96" t="str">
        <f t="shared" si="44"/>
        <v/>
      </c>
      <c r="L225" s="52">
        <f t="shared" si="49"/>
        <v>0</v>
      </c>
      <c r="M225" s="52">
        <f t="shared" si="50"/>
        <v>0</v>
      </c>
      <c r="N225" s="55"/>
    </row>
    <row r="226" spans="1:14" x14ac:dyDescent="0.2">
      <c r="A226" t="str">
        <f>'Tipps eintragen'!A228</f>
        <v>Freiburg</v>
      </c>
      <c r="B226" s="17" t="s">
        <v>69</v>
      </c>
      <c r="C226" t="str">
        <f>'Tipps eintragen'!C228</f>
        <v>Frankfurt</v>
      </c>
      <c r="D226" s="15"/>
      <c r="E226" s="2" t="s">
        <v>2</v>
      </c>
      <c r="F226" s="104"/>
      <c r="G226" s="96" t="str">
        <f t="shared" si="43"/>
        <v xml:space="preserve"> </v>
      </c>
      <c r="H226" s="49" t="str">
        <f>IF(ISNUMBER('Tipps eintragen'!D228),'Tipps eintragen'!D228,"")</f>
        <v/>
      </c>
      <c r="I226" s="2" t="s">
        <v>2</v>
      </c>
      <c r="J226" s="32" t="str">
        <f>IF(ISNUMBER('Tipps eintragen'!F228),'Tipps eintragen'!F228,"")</f>
        <v/>
      </c>
      <c r="K226" s="96" t="str">
        <f t="shared" si="44"/>
        <v/>
      </c>
      <c r="L226" s="52">
        <f t="shared" si="49"/>
        <v>0</v>
      </c>
      <c r="M226" s="52">
        <f t="shared" si="50"/>
        <v>0</v>
      </c>
      <c r="N226" s="55"/>
    </row>
    <row r="227" spans="1:14" x14ac:dyDescent="0.2">
      <c r="A227" t="str">
        <f>'Tipps eintragen'!A229</f>
        <v>Mainz</v>
      </c>
      <c r="B227" s="17" t="s">
        <v>69</v>
      </c>
      <c r="C227" t="str">
        <f>'Tipps eintragen'!C229</f>
        <v>M'gladbach</v>
      </c>
      <c r="D227" s="15"/>
      <c r="E227" s="2" t="s">
        <v>2</v>
      </c>
      <c r="F227" s="104"/>
      <c r="G227" s="96" t="str">
        <f t="shared" si="43"/>
        <v xml:space="preserve"> </v>
      </c>
      <c r="H227" s="49" t="str">
        <f>IF(ISNUMBER('Tipps eintragen'!D229),'Tipps eintragen'!D229,"")</f>
        <v/>
      </c>
      <c r="I227" s="2" t="s">
        <v>2</v>
      </c>
      <c r="J227" s="32" t="str">
        <f>IF(ISNUMBER('Tipps eintragen'!F229),'Tipps eintragen'!F229,"")</f>
        <v/>
      </c>
      <c r="K227" s="96" t="str">
        <f t="shared" si="44"/>
        <v/>
      </c>
      <c r="L227" s="52">
        <f t="shared" si="49"/>
        <v>0</v>
      </c>
      <c r="M227" s="52">
        <f t="shared" si="50"/>
        <v>0</v>
      </c>
      <c r="N227" s="55"/>
    </row>
    <row r="228" spans="1:14" x14ac:dyDescent="0.2">
      <c r="A228" t="str">
        <f>'Tipps eintragen'!A230</f>
        <v>Union Berlin</v>
      </c>
      <c r="B228" s="17" t="s">
        <v>69</v>
      </c>
      <c r="C228" t="str">
        <f>'Tipps eintragen'!C230</f>
        <v>Bayern</v>
      </c>
      <c r="D228" s="15"/>
      <c r="E228" s="2" t="s">
        <v>2</v>
      </c>
      <c r="F228" s="104"/>
      <c r="G228" s="96" t="str">
        <f t="shared" si="43"/>
        <v xml:space="preserve"> </v>
      </c>
      <c r="H228" s="49" t="str">
        <f>IF(ISNUMBER('Tipps eintragen'!D230),'Tipps eintragen'!D230,"")</f>
        <v/>
      </c>
      <c r="I228" s="2" t="s">
        <v>2</v>
      </c>
      <c r="J228" s="32" t="str">
        <f>IF(ISNUMBER('Tipps eintragen'!F230),'Tipps eintragen'!F230,"")</f>
        <v/>
      </c>
      <c r="K228" s="96" t="str">
        <f t="shared" si="44"/>
        <v/>
      </c>
      <c r="L228" s="52">
        <f t="shared" si="49"/>
        <v>0</v>
      </c>
      <c r="M228" s="52">
        <f t="shared" si="50"/>
        <v>0</v>
      </c>
      <c r="N228" s="55"/>
    </row>
    <row r="229" spans="1:14" x14ac:dyDescent="0.2">
      <c r="A229" t="str">
        <f>'Tipps eintragen'!A231</f>
        <v>Augsburg</v>
      </c>
      <c r="B229" s="17" t="s">
        <v>69</v>
      </c>
      <c r="C229" t="str">
        <f>'Tipps eintragen'!C231</f>
        <v>Bremen</v>
      </c>
      <c r="D229" s="15"/>
      <c r="E229" s="2" t="s">
        <v>2</v>
      </c>
      <c r="F229" s="104"/>
      <c r="G229" s="96" t="str">
        <f t="shared" si="43"/>
        <v xml:space="preserve"> </v>
      </c>
      <c r="H229" s="49" t="str">
        <f>IF(ISNUMBER('Tipps eintragen'!D231),'Tipps eintragen'!D231,"")</f>
        <v/>
      </c>
      <c r="I229" s="2" t="s">
        <v>2</v>
      </c>
      <c r="J229" s="32" t="str">
        <f>IF(ISNUMBER('Tipps eintragen'!F231),'Tipps eintragen'!F231,"")</f>
        <v/>
      </c>
      <c r="K229" s="96" t="str">
        <f t="shared" si="44"/>
        <v/>
      </c>
      <c r="L229" s="52">
        <f t="shared" si="49"/>
        <v>0</v>
      </c>
      <c r="M229" s="52">
        <f t="shared" si="50"/>
        <v>0</v>
      </c>
      <c r="N229" s="55"/>
    </row>
    <row r="230" spans="1:14" x14ac:dyDescent="0.2">
      <c r="A230" t="str">
        <f>'Tipps eintragen'!A232</f>
        <v>Hoffenheim</v>
      </c>
      <c r="B230" s="17" t="s">
        <v>69</v>
      </c>
      <c r="C230" t="str">
        <f>'Tipps eintragen'!C232</f>
        <v>Paderborn</v>
      </c>
      <c r="D230" s="15"/>
      <c r="E230" s="2" t="s">
        <v>2</v>
      </c>
      <c r="F230" s="104"/>
      <c r="G230" s="96" t="str">
        <f t="shared" si="43"/>
        <v xml:space="preserve"> </v>
      </c>
      <c r="H230" s="49" t="str">
        <f>IF(ISNUMBER('Tipps eintragen'!D232),'Tipps eintragen'!D232,"")</f>
        <v/>
      </c>
      <c r="I230" s="2" t="s">
        <v>2</v>
      </c>
      <c r="J230" s="32" t="str">
        <f>IF(ISNUMBER('Tipps eintragen'!F232),'Tipps eintragen'!F232,"")</f>
        <v/>
      </c>
      <c r="K230" s="96" t="str">
        <f t="shared" si="44"/>
        <v/>
      </c>
      <c r="L230" s="52">
        <f t="shared" si="49"/>
        <v>0</v>
      </c>
      <c r="M230" s="52">
        <f t="shared" si="50"/>
        <v>0</v>
      </c>
      <c r="N230" s="55"/>
    </row>
    <row r="231" spans="1:14" x14ac:dyDescent="0.2">
      <c r="A231" t="str">
        <f>'Tipps eintragen'!A233</f>
        <v>Leipzig</v>
      </c>
      <c r="B231" s="17" t="s">
        <v>69</v>
      </c>
      <c r="C231" t="str">
        <f>'Tipps eintragen'!C233</f>
        <v>Leverkusen</v>
      </c>
      <c r="D231" s="15"/>
      <c r="E231" s="2" t="s">
        <v>2</v>
      </c>
      <c r="F231" s="104"/>
      <c r="G231" s="96" t="str">
        <f t="shared" si="43"/>
        <v xml:space="preserve"> </v>
      </c>
      <c r="H231" s="49" t="str">
        <f>IF(ISNUMBER('Tipps eintragen'!D233),'Tipps eintragen'!D233,"")</f>
        <v/>
      </c>
      <c r="I231" s="2" t="s">
        <v>2</v>
      </c>
      <c r="J231" s="32" t="str">
        <f>IF(ISNUMBER('Tipps eintragen'!F233),'Tipps eintragen'!F233,"")</f>
        <v/>
      </c>
      <c r="K231" s="96" t="str">
        <f t="shared" si="44"/>
        <v/>
      </c>
      <c r="L231" s="52">
        <f t="shared" si="49"/>
        <v>0</v>
      </c>
      <c r="M231" s="52">
        <f t="shared" si="50"/>
        <v>0</v>
      </c>
      <c r="N231" s="55"/>
    </row>
    <row r="232" spans="1:14" x14ac:dyDescent="0.2">
      <c r="A232" t="str">
        <f>'Tipps eintragen'!A234</f>
        <v>Elversberg</v>
      </c>
      <c r="B232" s="17" t="s">
        <v>69</v>
      </c>
      <c r="C232" t="str">
        <f>'Tipps eintragen'!C234</f>
        <v>Schalke</v>
      </c>
      <c r="D232" s="15"/>
      <c r="E232" s="2" t="s">
        <v>2</v>
      </c>
      <c r="F232" s="104"/>
      <c r="G232" s="96" t="str">
        <f t="shared" si="43"/>
        <v xml:space="preserve"> </v>
      </c>
      <c r="H232" s="49" t="str">
        <f>IF(ISNUMBER('Tipps eintragen'!D234),'Tipps eintragen'!D234,"")</f>
        <v/>
      </c>
      <c r="I232" s="2" t="s">
        <v>2</v>
      </c>
      <c r="J232" s="32" t="str">
        <f>IF(ISNUMBER('Tipps eintragen'!F234),'Tipps eintragen'!F234,"")</f>
        <v/>
      </c>
      <c r="K232" s="96" t="str">
        <f t="shared" si="44"/>
        <v/>
      </c>
      <c r="L232" s="52">
        <f t="shared" si="49"/>
        <v>0</v>
      </c>
      <c r="M232" s="52">
        <f t="shared" si="50"/>
        <v>0</v>
      </c>
      <c r="N232" s="55"/>
    </row>
    <row r="233" spans="1:14" ht="13.5" thickBot="1" x14ac:dyDescent="0.25">
      <c r="A233" s="12"/>
      <c r="B233" s="13"/>
      <c r="C233" s="12"/>
      <c r="D233" s="14"/>
      <c r="E233" s="13" t="s">
        <v>0</v>
      </c>
      <c r="F233" s="24"/>
      <c r="G233" s="96" t="str">
        <f t="shared" si="43"/>
        <v xml:space="preserve"> </v>
      </c>
      <c r="H233" s="50" t="str">
        <f>IF(ISNUMBER('Tipps eintragen'!D235),'Tipps eintragen'!D235,"")</f>
        <v/>
      </c>
      <c r="I233" s="13" t="s">
        <v>0</v>
      </c>
      <c r="J233" s="24" t="str">
        <f>IF(ISNUMBER('Tipps eintragen'!F235),'Tipps eintragen'!F235,"")</f>
        <v/>
      </c>
      <c r="K233" s="96" t="str">
        <f t="shared" si="44"/>
        <v/>
      </c>
      <c r="L233" s="50" t="s">
        <v>0</v>
      </c>
      <c r="M233" s="50"/>
      <c r="N233" s="56">
        <f>SUM(L224:M232)</f>
        <v>0</v>
      </c>
    </row>
    <row r="234" spans="1:14" s="10" customFormat="1" ht="15.75" x14ac:dyDescent="0.25">
      <c r="A234" s="130" t="str">
        <f>'Tipps eintragen'!A236</f>
        <v>22. Spieltag 19.-21.02.2027</v>
      </c>
      <c r="B234" s="130"/>
      <c r="C234" s="131"/>
      <c r="D234" s="11"/>
      <c r="E234" s="10" t="s">
        <v>0</v>
      </c>
      <c r="F234" s="25"/>
      <c r="G234" s="97" t="str">
        <f t="shared" si="43"/>
        <v xml:space="preserve"> </v>
      </c>
      <c r="H234" s="49" t="str">
        <f>IF(ISNUMBER('Tipps eintragen'!D236),'Tipps eintragen'!D236,"")</f>
        <v/>
      </c>
      <c r="I234" s="10" t="s">
        <v>0</v>
      </c>
      <c r="J234" s="32" t="str">
        <f>IF(ISNUMBER('Tipps eintragen'!F236),'Tipps eintragen'!F236,"")</f>
        <v/>
      </c>
      <c r="K234" s="97" t="str">
        <f t="shared" si="44"/>
        <v/>
      </c>
      <c r="L234" s="57" t="s">
        <v>0</v>
      </c>
      <c r="M234" s="52"/>
      <c r="N234" s="54"/>
    </row>
    <row r="235" spans="1:14" x14ac:dyDescent="0.2">
      <c r="A235" t="str">
        <f>'Tipps eintragen'!A237</f>
        <v>Hamburg</v>
      </c>
      <c r="B235" s="17" t="s">
        <v>69</v>
      </c>
      <c r="C235" t="str">
        <f>'Tipps eintragen'!C237</f>
        <v>Hoffenheim</v>
      </c>
      <c r="D235" s="15"/>
      <c r="E235" s="2" t="s">
        <v>2</v>
      </c>
      <c r="F235" s="104"/>
      <c r="G235" s="96" t="str">
        <f t="shared" si="43"/>
        <v xml:space="preserve"> </v>
      </c>
      <c r="H235" s="49" t="str">
        <f>IF(ISNUMBER('Tipps eintragen'!D237),'Tipps eintragen'!D237,"")</f>
        <v/>
      </c>
      <c r="I235" s="2" t="s">
        <v>2</v>
      </c>
      <c r="J235" s="32" t="str">
        <f>IF(ISNUMBER('Tipps eintragen'!F237),'Tipps eintragen'!F237,"")</f>
        <v/>
      </c>
      <c r="K235" s="96" t="str">
        <f t="shared" si="44"/>
        <v/>
      </c>
      <c r="L235" s="52">
        <f t="shared" ref="L235:L243" si="51">IF(ISNUMBER(K235),IF(G235=K235,IF(K235=2,Pkte_AS,IF(K235=1,Pkte_HS,Pkte_U)),0),0)</f>
        <v>0</v>
      </c>
      <c r="M235" s="52">
        <f t="shared" ref="M235:M243" si="52">IF(AND(ISNUMBER(G235),ISNUMBER(K235)),IF(AND(D235=H235,F235=J235),2,0),0)</f>
        <v>0</v>
      </c>
      <c r="N235" s="55"/>
    </row>
    <row r="236" spans="1:14" x14ac:dyDescent="0.2">
      <c r="A236" t="str">
        <f>'Tipps eintragen'!A238</f>
        <v>Bremen</v>
      </c>
      <c r="B236" s="17" t="s">
        <v>69</v>
      </c>
      <c r="C236" t="str">
        <f>'Tipps eintragen'!C238</f>
        <v>Dortmund</v>
      </c>
      <c r="D236" s="15"/>
      <c r="E236" s="2" t="s">
        <v>2</v>
      </c>
      <c r="F236" s="104"/>
      <c r="G236" s="96" t="str">
        <f t="shared" si="43"/>
        <v xml:space="preserve"> </v>
      </c>
      <c r="H236" s="49" t="str">
        <f>IF(ISNUMBER('Tipps eintragen'!D238),'Tipps eintragen'!D238,"")</f>
        <v/>
      </c>
      <c r="I236" s="2" t="s">
        <v>2</v>
      </c>
      <c r="J236" s="32" t="str">
        <f>IF(ISNUMBER('Tipps eintragen'!F238),'Tipps eintragen'!F238,"")</f>
        <v/>
      </c>
      <c r="K236" s="96" t="str">
        <f t="shared" si="44"/>
        <v/>
      </c>
      <c r="L236" s="52">
        <f t="shared" si="51"/>
        <v>0</v>
      </c>
      <c r="M236" s="52">
        <f t="shared" si="52"/>
        <v>0</v>
      </c>
      <c r="N236" s="55"/>
    </row>
    <row r="237" spans="1:14" x14ac:dyDescent="0.2">
      <c r="A237" t="str">
        <f>'Tipps eintragen'!A239</f>
        <v>Bayern</v>
      </c>
      <c r="B237" s="17" t="s">
        <v>69</v>
      </c>
      <c r="C237" t="str">
        <f>'Tipps eintragen'!C239</f>
        <v>Augsburg</v>
      </c>
      <c r="D237" s="15"/>
      <c r="E237" s="2" t="s">
        <v>2</v>
      </c>
      <c r="F237" s="104"/>
      <c r="G237" s="96" t="str">
        <f t="shared" si="43"/>
        <v xml:space="preserve"> </v>
      </c>
      <c r="H237" s="49" t="str">
        <f>IF(ISNUMBER('Tipps eintragen'!D239),'Tipps eintragen'!D239,"")</f>
        <v/>
      </c>
      <c r="I237" s="2" t="s">
        <v>2</v>
      </c>
      <c r="J237" s="32" t="str">
        <f>IF(ISNUMBER('Tipps eintragen'!F239),'Tipps eintragen'!F239,"")</f>
        <v/>
      </c>
      <c r="K237" s="96" t="str">
        <f t="shared" si="44"/>
        <v/>
      </c>
      <c r="L237" s="52">
        <f t="shared" si="51"/>
        <v>0</v>
      </c>
      <c r="M237" s="52">
        <f t="shared" si="52"/>
        <v>0</v>
      </c>
      <c r="N237" s="55"/>
    </row>
    <row r="238" spans="1:14" x14ac:dyDescent="0.2">
      <c r="A238" t="str">
        <f>'Tipps eintragen'!A240</f>
        <v>Stuttgart</v>
      </c>
      <c r="B238" s="17" t="s">
        <v>69</v>
      </c>
      <c r="C238" t="str">
        <f>'Tipps eintragen'!C240</f>
        <v>Paderborn</v>
      </c>
      <c r="D238" s="15"/>
      <c r="E238" s="2" t="s">
        <v>2</v>
      </c>
      <c r="F238" s="104"/>
      <c r="G238" s="96" t="str">
        <f t="shared" si="43"/>
        <v xml:space="preserve"> </v>
      </c>
      <c r="H238" s="49" t="str">
        <f>IF(ISNUMBER('Tipps eintragen'!D240),'Tipps eintragen'!D240,"")</f>
        <v/>
      </c>
      <c r="I238" s="2" t="s">
        <v>2</v>
      </c>
      <c r="J238" s="32" t="str">
        <f>IF(ISNUMBER('Tipps eintragen'!F240),'Tipps eintragen'!F240,"")</f>
        <v/>
      </c>
      <c r="K238" s="96" t="str">
        <f t="shared" si="44"/>
        <v/>
      </c>
      <c r="L238" s="52">
        <f t="shared" si="51"/>
        <v>0</v>
      </c>
      <c r="M238" s="52">
        <f t="shared" si="52"/>
        <v>0</v>
      </c>
      <c r="N238" s="55"/>
    </row>
    <row r="239" spans="1:14" x14ac:dyDescent="0.2">
      <c r="A239" t="str">
        <f>'Tipps eintragen'!A241</f>
        <v>M'gladbach</v>
      </c>
      <c r="B239" s="17" t="s">
        <v>69</v>
      </c>
      <c r="C239" t="str">
        <f>'Tipps eintragen'!C241</f>
        <v>Köln</v>
      </c>
      <c r="D239" s="15"/>
      <c r="E239" s="2" t="s">
        <v>2</v>
      </c>
      <c r="F239" s="104"/>
      <c r="G239" s="96" t="str">
        <f t="shared" si="43"/>
        <v xml:space="preserve"> </v>
      </c>
      <c r="H239" s="49" t="str">
        <f>IF(ISNUMBER('Tipps eintragen'!D241),'Tipps eintragen'!D241,"")</f>
        <v/>
      </c>
      <c r="I239" s="2" t="s">
        <v>2</v>
      </c>
      <c r="J239" s="32" t="str">
        <f>IF(ISNUMBER('Tipps eintragen'!F241),'Tipps eintragen'!F241,"")</f>
        <v/>
      </c>
      <c r="K239" s="96" t="str">
        <f t="shared" si="44"/>
        <v/>
      </c>
      <c r="L239" s="52">
        <f t="shared" si="51"/>
        <v>0</v>
      </c>
      <c r="M239" s="52">
        <f t="shared" si="52"/>
        <v>0</v>
      </c>
      <c r="N239" s="55"/>
    </row>
    <row r="240" spans="1:14" x14ac:dyDescent="0.2">
      <c r="A240" t="str">
        <f>'Tipps eintragen'!A242</f>
        <v>Frankfurt</v>
      </c>
      <c r="B240" s="17" t="s">
        <v>69</v>
      </c>
      <c r="C240" t="str">
        <f>'Tipps eintragen'!C242</f>
        <v>Leipzig</v>
      </c>
      <c r="D240" s="15"/>
      <c r="E240" s="2" t="s">
        <v>2</v>
      </c>
      <c r="F240" s="104"/>
      <c r="G240" s="96" t="str">
        <f t="shared" si="43"/>
        <v xml:space="preserve"> </v>
      </c>
      <c r="H240" s="49" t="str">
        <f>IF(ISNUMBER('Tipps eintragen'!D242),'Tipps eintragen'!D242,"")</f>
        <v/>
      </c>
      <c r="I240" s="2" t="s">
        <v>2</v>
      </c>
      <c r="J240" s="32" t="str">
        <f>IF(ISNUMBER('Tipps eintragen'!F242),'Tipps eintragen'!F242,"")</f>
        <v/>
      </c>
      <c r="K240" s="96" t="str">
        <f t="shared" si="44"/>
        <v/>
      </c>
      <c r="L240" s="52">
        <f t="shared" si="51"/>
        <v>0</v>
      </c>
      <c r="M240" s="52">
        <f t="shared" si="52"/>
        <v>0</v>
      </c>
      <c r="N240" s="55"/>
    </row>
    <row r="241" spans="1:14" x14ac:dyDescent="0.2">
      <c r="A241" t="str">
        <f>'Tipps eintragen'!A243</f>
        <v>Schalke</v>
      </c>
      <c r="B241" s="17" t="s">
        <v>69</v>
      </c>
      <c r="C241" t="str">
        <f>'Tipps eintragen'!C243</f>
        <v>Freiburg</v>
      </c>
      <c r="D241" s="15"/>
      <c r="E241" s="2" t="s">
        <v>2</v>
      </c>
      <c r="F241" s="104"/>
      <c r="G241" s="96" t="str">
        <f t="shared" si="43"/>
        <v xml:space="preserve"> </v>
      </c>
      <c r="H241" s="49" t="str">
        <f>IF(ISNUMBER('Tipps eintragen'!D243),'Tipps eintragen'!D243,"")</f>
        <v/>
      </c>
      <c r="I241" s="2" t="s">
        <v>2</v>
      </c>
      <c r="J241" s="32" t="str">
        <f>IF(ISNUMBER('Tipps eintragen'!F243),'Tipps eintragen'!F243,"")</f>
        <v/>
      </c>
      <c r="K241" s="96" t="str">
        <f t="shared" si="44"/>
        <v/>
      </c>
      <c r="L241" s="52">
        <f t="shared" si="51"/>
        <v>0</v>
      </c>
      <c r="M241" s="52">
        <f t="shared" si="52"/>
        <v>0</v>
      </c>
      <c r="N241" s="55"/>
    </row>
    <row r="242" spans="1:14" x14ac:dyDescent="0.2">
      <c r="A242" t="str">
        <f>'Tipps eintragen'!A244</f>
        <v>Leverkusen</v>
      </c>
      <c r="B242" s="17" t="s">
        <v>69</v>
      </c>
      <c r="C242" t="str">
        <f>'Tipps eintragen'!C244</f>
        <v>Mainz</v>
      </c>
      <c r="D242" s="15"/>
      <c r="E242" s="2" t="s">
        <v>2</v>
      </c>
      <c r="F242" s="104"/>
      <c r="G242" s="96" t="str">
        <f t="shared" si="43"/>
        <v xml:space="preserve"> </v>
      </c>
      <c r="H242" s="49" t="str">
        <f>IF(ISNUMBER('Tipps eintragen'!D244),'Tipps eintragen'!D244,"")</f>
        <v/>
      </c>
      <c r="I242" s="2" t="s">
        <v>2</v>
      </c>
      <c r="J242" s="32" t="str">
        <f>IF(ISNUMBER('Tipps eintragen'!F244),'Tipps eintragen'!F244,"")</f>
        <v/>
      </c>
      <c r="K242" s="96" t="str">
        <f t="shared" si="44"/>
        <v/>
      </c>
      <c r="L242" s="52">
        <f t="shared" si="51"/>
        <v>0</v>
      </c>
      <c r="M242" s="52">
        <f t="shared" si="52"/>
        <v>0</v>
      </c>
      <c r="N242" s="55"/>
    </row>
    <row r="243" spans="1:14" x14ac:dyDescent="0.2">
      <c r="A243" t="str">
        <f>'Tipps eintragen'!A245</f>
        <v>Elversberg</v>
      </c>
      <c r="B243" s="17" t="s">
        <v>69</v>
      </c>
      <c r="C243" t="str">
        <f>'Tipps eintragen'!C245</f>
        <v>Union Berlin</v>
      </c>
      <c r="D243" s="15"/>
      <c r="E243" s="2" t="s">
        <v>2</v>
      </c>
      <c r="F243" s="104"/>
      <c r="G243" s="96" t="str">
        <f t="shared" si="43"/>
        <v xml:space="preserve"> </v>
      </c>
      <c r="H243" s="49" t="str">
        <f>IF(ISNUMBER('Tipps eintragen'!D245),'Tipps eintragen'!D245,"")</f>
        <v/>
      </c>
      <c r="I243" s="2" t="s">
        <v>2</v>
      </c>
      <c r="J243" s="32" t="str">
        <f>IF(ISNUMBER('Tipps eintragen'!F245),'Tipps eintragen'!F245,"")</f>
        <v/>
      </c>
      <c r="K243" s="96" t="str">
        <f t="shared" si="44"/>
        <v/>
      </c>
      <c r="L243" s="52">
        <f t="shared" si="51"/>
        <v>0</v>
      </c>
      <c r="M243" s="52">
        <f t="shared" si="52"/>
        <v>0</v>
      </c>
      <c r="N243" s="55"/>
    </row>
    <row r="244" spans="1:14" ht="13.5" thickBot="1" x14ac:dyDescent="0.25">
      <c r="A244" s="12"/>
      <c r="B244" s="13"/>
      <c r="C244" s="12"/>
      <c r="D244" s="14"/>
      <c r="E244" s="13" t="s">
        <v>0</v>
      </c>
      <c r="F244" s="24"/>
      <c r="G244" s="96" t="str">
        <f t="shared" si="43"/>
        <v xml:space="preserve"> </v>
      </c>
      <c r="H244" s="50" t="str">
        <f>IF(ISNUMBER('Tipps eintragen'!D246),'Tipps eintragen'!D246,"")</f>
        <v/>
      </c>
      <c r="I244" s="13" t="s">
        <v>0</v>
      </c>
      <c r="J244" s="24" t="str">
        <f>IF(ISNUMBER('Tipps eintragen'!F246),'Tipps eintragen'!F246,"")</f>
        <v/>
      </c>
      <c r="K244" s="96" t="str">
        <f t="shared" si="44"/>
        <v/>
      </c>
      <c r="L244" s="50" t="s">
        <v>0</v>
      </c>
      <c r="M244" s="50"/>
      <c r="N244" s="56">
        <f>SUM(L235:M243)</f>
        <v>0</v>
      </c>
    </row>
    <row r="245" spans="1:14" s="10" customFormat="1" ht="15.75" x14ac:dyDescent="0.25">
      <c r="A245" s="130" t="str">
        <f>'Tipps eintragen'!A247</f>
        <v>23. Spieltag 26.-28.02.2027</v>
      </c>
      <c r="B245" s="130"/>
      <c r="C245" s="131"/>
      <c r="D245" s="11"/>
      <c r="E245" s="10" t="s">
        <v>0</v>
      </c>
      <c r="F245" s="25"/>
      <c r="G245" s="97" t="str">
        <f t="shared" si="43"/>
        <v xml:space="preserve"> </v>
      </c>
      <c r="H245" s="49" t="str">
        <f>IF(ISNUMBER('Tipps eintragen'!D247),'Tipps eintragen'!D247,"")</f>
        <v/>
      </c>
      <c r="I245" s="10" t="s">
        <v>0</v>
      </c>
      <c r="J245" s="32" t="str">
        <f>IF(ISNUMBER('Tipps eintragen'!F247),'Tipps eintragen'!F247,"")</f>
        <v/>
      </c>
      <c r="K245" s="97" t="str">
        <f t="shared" si="44"/>
        <v/>
      </c>
      <c r="L245" s="57" t="s">
        <v>0</v>
      </c>
      <c r="M245" s="52"/>
      <c r="N245" s="54"/>
    </row>
    <row r="246" spans="1:14" x14ac:dyDescent="0.2">
      <c r="A246" t="str">
        <f>'Tipps eintragen'!A248</f>
        <v>Stuttgart</v>
      </c>
      <c r="B246" s="17" t="s">
        <v>69</v>
      </c>
      <c r="C246" t="str">
        <f>'Tipps eintragen'!C248</f>
        <v>Hamburg</v>
      </c>
      <c r="D246" s="15"/>
      <c r="E246" s="2" t="s">
        <v>2</v>
      </c>
      <c r="F246" s="104"/>
      <c r="G246" s="96" t="str">
        <f t="shared" si="43"/>
        <v xml:space="preserve"> </v>
      </c>
      <c r="H246" s="49" t="str">
        <f>IF(ISNUMBER('Tipps eintragen'!D248),'Tipps eintragen'!D248,"")</f>
        <v/>
      </c>
      <c r="I246" s="2" t="s">
        <v>2</v>
      </c>
      <c r="J246" s="32" t="str">
        <f>IF(ISNUMBER('Tipps eintragen'!F248),'Tipps eintragen'!F248,"")</f>
        <v/>
      </c>
      <c r="K246" s="96" t="str">
        <f t="shared" si="44"/>
        <v/>
      </c>
      <c r="L246" s="52">
        <f t="shared" ref="L246:L254" si="53">IF(ISNUMBER(K246),IF(G246=K246,IF(K246=2,Pkte_AS,IF(K246=1,Pkte_HS,Pkte_U)),0),0)</f>
        <v>0</v>
      </c>
      <c r="M246" s="52">
        <f t="shared" ref="M246:M254" si="54">IF(AND(ISNUMBER(G246),ISNUMBER(K246)),IF(AND(D246=H246,F246=J246),2,0),0)</f>
        <v>0</v>
      </c>
      <c r="N246" s="55"/>
    </row>
    <row r="247" spans="1:14" x14ac:dyDescent="0.2">
      <c r="A247" t="str">
        <f>'Tipps eintragen'!A249</f>
        <v>Köln</v>
      </c>
      <c r="B247" s="17" t="s">
        <v>69</v>
      </c>
      <c r="C247" t="str">
        <f>'Tipps eintragen'!C249</f>
        <v>Frankfurt</v>
      </c>
      <c r="D247" s="15"/>
      <c r="E247" s="2" t="s">
        <v>2</v>
      </c>
      <c r="F247" s="104"/>
      <c r="G247" s="96" t="str">
        <f t="shared" si="43"/>
        <v xml:space="preserve"> </v>
      </c>
      <c r="H247" s="49" t="str">
        <f>IF(ISNUMBER('Tipps eintragen'!D249),'Tipps eintragen'!D249,"")</f>
        <v/>
      </c>
      <c r="I247" s="2" t="s">
        <v>2</v>
      </c>
      <c r="J247" s="32" t="str">
        <f>IF(ISNUMBER('Tipps eintragen'!F249),'Tipps eintragen'!F249,"")</f>
        <v/>
      </c>
      <c r="K247" s="96" t="str">
        <f t="shared" si="44"/>
        <v/>
      </c>
      <c r="L247" s="52">
        <f t="shared" si="53"/>
        <v>0</v>
      </c>
      <c r="M247" s="52">
        <f t="shared" si="54"/>
        <v>0</v>
      </c>
      <c r="N247" s="55"/>
    </row>
    <row r="248" spans="1:14" x14ac:dyDescent="0.2">
      <c r="A248" t="str">
        <f>'Tipps eintragen'!A250</f>
        <v>Dortmund</v>
      </c>
      <c r="B248" s="17" t="s">
        <v>69</v>
      </c>
      <c r="C248" t="str">
        <f>'Tipps eintragen'!C250</f>
        <v>Union Berlin</v>
      </c>
      <c r="D248" s="15"/>
      <c r="E248" s="2" t="s">
        <v>2</v>
      </c>
      <c r="F248" s="104"/>
      <c r="G248" s="96" t="str">
        <f t="shared" si="43"/>
        <v xml:space="preserve"> </v>
      </c>
      <c r="H248" s="49" t="str">
        <f>IF(ISNUMBER('Tipps eintragen'!D250),'Tipps eintragen'!D250,"")</f>
        <v/>
      </c>
      <c r="I248" s="2" t="s">
        <v>2</v>
      </c>
      <c r="J248" s="32" t="str">
        <f>IF(ISNUMBER('Tipps eintragen'!F250),'Tipps eintragen'!F250,"")</f>
        <v/>
      </c>
      <c r="K248" s="96" t="str">
        <f t="shared" si="44"/>
        <v/>
      </c>
      <c r="L248" s="52">
        <f t="shared" si="53"/>
        <v>0</v>
      </c>
      <c r="M248" s="52">
        <f t="shared" si="54"/>
        <v>0</v>
      </c>
      <c r="N248" s="55"/>
    </row>
    <row r="249" spans="1:14" x14ac:dyDescent="0.2">
      <c r="A249" t="str">
        <f>'Tipps eintragen'!A251</f>
        <v>Freiburg</v>
      </c>
      <c r="B249" s="17" t="s">
        <v>69</v>
      </c>
      <c r="C249" t="str">
        <f>'Tipps eintragen'!C251</f>
        <v>Leverkusen</v>
      </c>
      <c r="D249" s="15"/>
      <c r="E249" s="2" t="s">
        <v>2</v>
      </c>
      <c r="F249" s="104"/>
      <c r="G249" s="96" t="str">
        <f t="shared" si="43"/>
        <v xml:space="preserve"> </v>
      </c>
      <c r="H249" s="49" t="str">
        <f>IF(ISNUMBER('Tipps eintragen'!D251),'Tipps eintragen'!D251,"")</f>
        <v/>
      </c>
      <c r="I249" s="2" t="s">
        <v>2</v>
      </c>
      <c r="J249" s="32" t="str">
        <f>IF(ISNUMBER('Tipps eintragen'!F251),'Tipps eintragen'!F251,"")</f>
        <v/>
      </c>
      <c r="K249" s="96" t="str">
        <f t="shared" si="44"/>
        <v/>
      </c>
      <c r="L249" s="52">
        <f t="shared" si="53"/>
        <v>0</v>
      </c>
      <c r="M249" s="52">
        <f t="shared" si="54"/>
        <v>0</v>
      </c>
      <c r="N249" s="55"/>
    </row>
    <row r="250" spans="1:14" x14ac:dyDescent="0.2">
      <c r="A250" t="str">
        <f>'Tipps eintragen'!A252</f>
        <v>Mainz</v>
      </c>
      <c r="B250" s="17" t="s">
        <v>69</v>
      </c>
      <c r="C250" t="str">
        <f>'Tipps eintragen'!C252</f>
        <v>Schalke</v>
      </c>
      <c r="D250" s="15"/>
      <c r="E250" s="2" t="s">
        <v>2</v>
      </c>
      <c r="F250" s="104"/>
      <c r="G250" s="96" t="str">
        <f t="shared" si="43"/>
        <v xml:space="preserve"> </v>
      </c>
      <c r="H250" s="49" t="str">
        <f>IF(ISNUMBER('Tipps eintragen'!D252),'Tipps eintragen'!D252,"")</f>
        <v/>
      </c>
      <c r="I250" s="2" t="s">
        <v>2</v>
      </c>
      <c r="J250" s="32" t="str">
        <f>IF(ISNUMBER('Tipps eintragen'!F252),'Tipps eintragen'!F252,"")</f>
        <v/>
      </c>
      <c r="K250" s="96" t="str">
        <f t="shared" si="44"/>
        <v/>
      </c>
      <c r="L250" s="52">
        <f t="shared" si="53"/>
        <v>0</v>
      </c>
      <c r="M250" s="52">
        <f t="shared" si="54"/>
        <v>0</v>
      </c>
      <c r="N250" s="55"/>
    </row>
    <row r="251" spans="1:14" x14ac:dyDescent="0.2">
      <c r="A251" t="str">
        <f>'Tipps eintragen'!A253</f>
        <v>Paderborn</v>
      </c>
      <c r="B251" s="17" t="s">
        <v>69</v>
      </c>
      <c r="C251" t="str">
        <f>'Tipps eintragen'!C253</f>
        <v>Bremen</v>
      </c>
      <c r="D251" s="15"/>
      <c r="E251" s="2" t="s">
        <v>2</v>
      </c>
      <c r="F251" s="104"/>
      <c r="G251" s="96" t="str">
        <f t="shared" si="43"/>
        <v xml:space="preserve"> </v>
      </c>
      <c r="H251" s="49" t="str">
        <f>IF(ISNUMBER('Tipps eintragen'!D253),'Tipps eintragen'!D253,"")</f>
        <v/>
      </c>
      <c r="I251" s="2" t="s">
        <v>2</v>
      </c>
      <c r="J251" s="32" t="str">
        <f>IF(ISNUMBER('Tipps eintragen'!F253),'Tipps eintragen'!F253,"")</f>
        <v/>
      </c>
      <c r="K251" s="96" t="str">
        <f t="shared" si="44"/>
        <v/>
      </c>
      <c r="L251" s="52">
        <f t="shared" si="53"/>
        <v>0</v>
      </c>
      <c r="M251" s="52">
        <f t="shared" si="54"/>
        <v>0</v>
      </c>
      <c r="N251" s="55"/>
    </row>
    <row r="252" spans="1:14" x14ac:dyDescent="0.2">
      <c r="A252" t="str">
        <f>'Tipps eintragen'!A254</f>
        <v>Augsburg</v>
      </c>
      <c r="B252" s="17" t="s">
        <v>69</v>
      </c>
      <c r="C252" t="str">
        <f>'Tipps eintragen'!C254</f>
        <v>Elversberg</v>
      </c>
      <c r="D252" s="15"/>
      <c r="E252" s="2" t="s">
        <v>2</v>
      </c>
      <c r="F252" s="104"/>
      <c r="G252" s="96" t="str">
        <f t="shared" si="43"/>
        <v xml:space="preserve"> </v>
      </c>
      <c r="H252" s="49" t="str">
        <f>IF(ISNUMBER('Tipps eintragen'!D254),'Tipps eintragen'!D254,"")</f>
        <v/>
      </c>
      <c r="I252" s="2" t="s">
        <v>2</v>
      </c>
      <c r="J252" s="32" t="str">
        <f>IF(ISNUMBER('Tipps eintragen'!F254),'Tipps eintragen'!F254,"")</f>
        <v/>
      </c>
      <c r="K252" s="96" t="str">
        <f t="shared" si="44"/>
        <v/>
      </c>
      <c r="L252" s="52">
        <f t="shared" si="53"/>
        <v>0</v>
      </c>
      <c r="M252" s="52">
        <f t="shared" si="54"/>
        <v>0</v>
      </c>
      <c r="N252" s="55"/>
    </row>
    <row r="253" spans="1:14" x14ac:dyDescent="0.2">
      <c r="A253" t="str">
        <f>'Tipps eintragen'!A255</f>
        <v>Hoffenheim</v>
      </c>
      <c r="B253" s="17" t="s">
        <v>69</v>
      </c>
      <c r="C253" t="str">
        <f>'Tipps eintragen'!C255</f>
        <v>M'gladbach</v>
      </c>
      <c r="D253" s="15"/>
      <c r="E253" s="2" t="s">
        <v>2</v>
      </c>
      <c r="F253" s="104"/>
      <c r="G253" s="96" t="str">
        <f t="shared" si="43"/>
        <v xml:space="preserve"> </v>
      </c>
      <c r="H253" s="49" t="str">
        <f>IF(ISNUMBER('Tipps eintragen'!D255),'Tipps eintragen'!D255,"")</f>
        <v/>
      </c>
      <c r="I253" s="2" t="s">
        <v>2</v>
      </c>
      <c r="J253" s="32" t="str">
        <f>IF(ISNUMBER('Tipps eintragen'!F255),'Tipps eintragen'!F255,"")</f>
        <v/>
      </c>
      <c r="K253" s="96" t="str">
        <f t="shared" si="44"/>
        <v/>
      </c>
      <c r="L253" s="52">
        <f t="shared" si="53"/>
        <v>0</v>
      </c>
      <c r="M253" s="52">
        <f t="shared" si="54"/>
        <v>0</v>
      </c>
      <c r="N253" s="55"/>
    </row>
    <row r="254" spans="1:14" x14ac:dyDescent="0.2">
      <c r="A254" t="str">
        <f>'Tipps eintragen'!A256</f>
        <v>Leipzig</v>
      </c>
      <c r="B254" s="17" t="s">
        <v>69</v>
      </c>
      <c r="C254" t="str">
        <f>'Tipps eintragen'!C256</f>
        <v>Bayern</v>
      </c>
      <c r="D254" s="15"/>
      <c r="E254" s="2" t="s">
        <v>2</v>
      </c>
      <c r="F254" s="104"/>
      <c r="G254" s="96" t="str">
        <f t="shared" si="43"/>
        <v xml:space="preserve"> </v>
      </c>
      <c r="H254" s="49" t="str">
        <f>IF(ISNUMBER('Tipps eintragen'!D256),'Tipps eintragen'!D256,"")</f>
        <v/>
      </c>
      <c r="I254" s="2" t="s">
        <v>2</v>
      </c>
      <c r="J254" s="32" t="str">
        <f>IF(ISNUMBER('Tipps eintragen'!F256),'Tipps eintragen'!F256,"")</f>
        <v/>
      </c>
      <c r="K254" s="96" t="str">
        <f t="shared" si="44"/>
        <v/>
      </c>
      <c r="L254" s="52">
        <f t="shared" si="53"/>
        <v>0</v>
      </c>
      <c r="M254" s="52">
        <f t="shared" si="54"/>
        <v>0</v>
      </c>
      <c r="N254" s="55"/>
    </row>
    <row r="255" spans="1:14" ht="13.5" thickBot="1" x14ac:dyDescent="0.25">
      <c r="A255" s="12"/>
      <c r="B255" s="13"/>
      <c r="C255" s="12"/>
      <c r="D255" s="14"/>
      <c r="E255" s="13" t="s">
        <v>0</v>
      </c>
      <c r="F255" s="24"/>
      <c r="G255" s="96" t="str">
        <f t="shared" si="43"/>
        <v xml:space="preserve"> </v>
      </c>
      <c r="H255" s="50" t="str">
        <f>IF(ISNUMBER('Tipps eintragen'!D257),'Tipps eintragen'!D257,"")</f>
        <v/>
      </c>
      <c r="I255" s="13" t="s">
        <v>0</v>
      </c>
      <c r="J255" s="24" t="str">
        <f>IF(ISNUMBER('Tipps eintragen'!F257),'Tipps eintragen'!F257,"")</f>
        <v/>
      </c>
      <c r="K255" s="96" t="str">
        <f t="shared" si="44"/>
        <v/>
      </c>
      <c r="L255" s="50" t="s">
        <v>0</v>
      </c>
      <c r="M255" s="50"/>
      <c r="N255" s="56">
        <f>SUM(L246:M254)</f>
        <v>0</v>
      </c>
    </row>
    <row r="256" spans="1:14" s="10" customFormat="1" ht="15.75" x14ac:dyDescent="0.25">
      <c r="A256" s="130" t="str">
        <f>'Tipps eintragen'!A258</f>
        <v>24. Spieltag 02.-04.03.2027</v>
      </c>
      <c r="B256" s="130"/>
      <c r="C256" s="131"/>
      <c r="D256" s="11"/>
      <c r="E256" s="10" t="s">
        <v>0</v>
      </c>
      <c r="F256" s="25"/>
      <c r="G256" s="97" t="str">
        <f t="shared" si="43"/>
        <v xml:space="preserve"> </v>
      </c>
      <c r="H256" s="49" t="str">
        <f>IF(ISNUMBER('Tipps eintragen'!D258),'Tipps eintragen'!D258,"")</f>
        <v/>
      </c>
      <c r="I256" s="10" t="s">
        <v>0</v>
      </c>
      <c r="J256" s="32" t="str">
        <f>IF(ISNUMBER('Tipps eintragen'!F258),'Tipps eintragen'!F258,"")</f>
        <v/>
      </c>
      <c r="K256" s="97" t="str">
        <f t="shared" si="44"/>
        <v/>
      </c>
      <c r="L256" s="57" t="s">
        <v>0</v>
      </c>
      <c r="M256" s="52"/>
      <c r="N256" s="54"/>
    </row>
    <row r="257" spans="1:14" x14ac:dyDescent="0.2">
      <c r="A257" t="str">
        <f>'Tipps eintragen'!A259</f>
        <v>Hamburg</v>
      </c>
      <c r="B257" s="17" t="s">
        <v>69</v>
      </c>
      <c r="C257" t="str">
        <f>'Tipps eintragen'!C259</f>
        <v>Paderborn</v>
      </c>
      <c r="D257" s="15"/>
      <c r="E257" s="2" t="s">
        <v>2</v>
      </c>
      <c r="F257" s="104"/>
      <c r="G257" s="96" t="str">
        <f t="shared" si="43"/>
        <v xml:space="preserve"> </v>
      </c>
      <c r="H257" s="49" t="str">
        <f>IF(ISNUMBER('Tipps eintragen'!D259),'Tipps eintragen'!D259,"")</f>
        <v/>
      </c>
      <c r="I257" s="2" t="s">
        <v>2</v>
      </c>
      <c r="J257" s="32" t="str">
        <f>IF(ISNUMBER('Tipps eintragen'!F259),'Tipps eintragen'!F259,"")</f>
        <v/>
      </c>
      <c r="K257" s="96" t="str">
        <f t="shared" si="44"/>
        <v/>
      </c>
      <c r="L257" s="52">
        <f t="shared" ref="L257:L265" si="55">IF(ISNUMBER(K257),IF(G257=K257,IF(K257=2,Pkte_AS,IF(K257=1,Pkte_HS,Pkte_U)),0),0)</f>
        <v>0</v>
      </c>
      <c r="M257" s="52">
        <f t="shared" ref="M257:M265" si="56">IF(AND(ISNUMBER(G257),ISNUMBER(K257)),IF(AND(D257=H257,F257=J257),2,0),0)</f>
        <v>0</v>
      </c>
      <c r="N257" s="55"/>
    </row>
    <row r="258" spans="1:14" x14ac:dyDescent="0.2">
      <c r="A258" t="str">
        <f>'Tipps eintragen'!A260</f>
        <v>Bremen</v>
      </c>
      <c r="B258" s="17" t="s">
        <v>69</v>
      </c>
      <c r="C258" t="str">
        <f>'Tipps eintragen'!C260</f>
        <v>Mainz</v>
      </c>
      <c r="D258" s="15"/>
      <c r="E258" s="2" t="s">
        <v>2</v>
      </c>
      <c r="F258" s="104"/>
      <c r="G258" s="96" t="str">
        <f t="shared" si="43"/>
        <v xml:space="preserve"> </v>
      </c>
      <c r="H258" s="49" t="str">
        <f>IF(ISNUMBER('Tipps eintragen'!D260),'Tipps eintragen'!D260,"")</f>
        <v/>
      </c>
      <c r="I258" s="2" t="s">
        <v>2</v>
      </c>
      <c r="J258" s="32" t="str">
        <f>IF(ISNUMBER('Tipps eintragen'!F260),'Tipps eintragen'!F260,"")</f>
        <v/>
      </c>
      <c r="K258" s="96" t="str">
        <f t="shared" si="44"/>
        <v/>
      </c>
      <c r="L258" s="52">
        <f t="shared" si="55"/>
        <v>0</v>
      </c>
      <c r="M258" s="52">
        <f t="shared" si="56"/>
        <v>0</v>
      </c>
      <c r="N258" s="55"/>
    </row>
    <row r="259" spans="1:14" x14ac:dyDescent="0.2">
      <c r="A259" t="str">
        <f>'Tipps eintragen'!A261</f>
        <v>Bayern</v>
      </c>
      <c r="B259" s="17" t="s">
        <v>69</v>
      </c>
      <c r="C259" t="str">
        <f>'Tipps eintragen'!C261</f>
        <v>Freiburg</v>
      </c>
      <c r="D259" s="15"/>
      <c r="E259" s="2" t="s">
        <v>2</v>
      </c>
      <c r="F259" s="104"/>
      <c r="G259" s="96" t="str">
        <f t="shared" si="43"/>
        <v xml:space="preserve"> </v>
      </c>
      <c r="H259" s="49" t="str">
        <f>IF(ISNUMBER('Tipps eintragen'!D261),'Tipps eintragen'!D261,"")</f>
        <v/>
      </c>
      <c r="I259" s="2" t="s">
        <v>2</v>
      </c>
      <c r="J259" s="32" t="str">
        <f>IF(ISNUMBER('Tipps eintragen'!F261),'Tipps eintragen'!F261,"")</f>
        <v/>
      </c>
      <c r="K259" s="96" t="str">
        <f t="shared" si="44"/>
        <v/>
      </c>
      <c r="L259" s="52">
        <f t="shared" si="55"/>
        <v>0</v>
      </c>
      <c r="M259" s="52">
        <f t="shared" si="56"/>
        <v>0</v>
      </c>
      <c r="N259" s="55"/>
    </row>
    <row r="260" spans="1:14" x14ac:dyDescent="0.2">
      <c r="A260" t="str">
        <f>'Tipps eintragen'!A262</f>
        <v>M'gladbach</v>
      </c>
      <c r="B260" s="17" t="s">
        <v>69</v>
      </c>
      <c r="C260" t="str">
        <f>'Tipps eintragen'!C262</f>
        <v>Stuttgart</v>
      </c>
      <c r="D260" s="15"/>
      <c r="E260" s="2" t="s">
        <v>2</v>
      </c>
      <c r="F260" s="104"/>
      <c r="G260" s="96" t="str">
        <f t="shared" si="43"/>
        <v xml:space="preserve"> </v>
      </c>
      <c r="H260" s="49" t="str">
        <f>IF(ISNUMBER('Tipps eintragen'!D262),'Tipps eintragen'!D262,"")</f>
        <v/>
      </c>
      <c r="I260" s="2" t="s">
        <v>2</v>
      </c>
      <c r="J260" s="32" t="str">
        <f>IF(ISNUMBER('Tipps eintragen'!F262),'Tipps eintragen'!F262,"")</f>
        <v/>
      </c>
      <c r="K260" s="96" t="str">
        <f t="shared" si="44"/>
        <v/>
      </c>
      <c r="L260" s="52">
        <f t="shared" si="55"/>
        <v>0</v>
      </c>
      <c r="M260" s="52">
        <f t="shared" si="56"/>
        <v>0</v>
      </c>
      <c r="N260" s="55"/>
    </row>
    <row r="261" spans="1:14" x14ac:dyDescent="0.2">
      <c r="A261" t="str">
        <f>'Tipps eintragen'!A263</f>
        <v>Frankfurt</v>
      </c>
      <c r="B261" s="17" t="s">
        <v>69</v>
      </c>
      <c r="C261" t="str">
        <f>'Tipps eintragen'!C263</f>
        <v>Dortmund</v>
      </c>
      <c r="D261" s="15"/>
      <c r="E261" s="2" t="s">
        <v>2</v>
      </c>
      <c r="F261" s="104"/>
      <c r="G261" s="96" t="str">
        <f t="shared" ref="G261:G324" si="57">IF(OR(ISBLANK(D261),ISBLANK(F261))," ",IF(D261&gt;F261,1,IF(D261=F261,0,2)))</f>
        <v xml:space="preserve"> </v>
      </c>
      <c r="H261" s="49" t="str">
        <f>IF(ISNUMBER('Tipps eintragen'!D263),'Tipps eintragen'!D263,"")</f>
        <v/>
      </c>
      <c r="I261" s="2" t="s">
        <v>2</v>
      </c>
      <c r="J261" s="32" t="str">
        <f>IF(ISNUMBER('Tipps eintragen'!F263),'Tipps eintragen'!F263,"")</f>
        <v/>
      </c>
      <c r="K261" s="96" t="str">
        <f t="shared" ref="K261:K324" si="58">IF(AND(ISNUMBER(H261),ISNUMBER(J261)),IF(H261&gt;J261,1,IF(H261=J261,0,2)),"")</f>
        <v/>
      </c>
      <c r="L261" s="52">
        <f t="shared" si="55"/>
        <v>0</v>
      </c>
      <c r="M261" s="52">
        <f t="shared" si="56"/>
        <v>0</v>
      </c>
      <c r="N261" s="55"/>
    </row>
    <row r="262" spans="1:14" x14ac:dyDescent="0.2">
      <c r="A262" t="str">
        <f>'Tipps eintragen'!A264</f>
        <v>Schalke</v>
      </c>
      <c r="B262" s="17" t="s">
        <v>69</v>
      </c>
      <c r="C262" t="str">
        <f>'Tipps eintragen'!C264</f>
        <v>Köln</v>
      </c>
      <c r="D262" s="15"/>
      <c r="E262" s="2" t="s">
        <v>2</v>
      </c>
      <c r="F262" s="104"/>
      <c r="G262" s="96" t="str">
        <f t="shared" si="57"/>
        <v xml:space="preserve"> </v>
      </c>
      <c r="H262" s="49" t="str">
        <f>IF(ISNUMBER('Tipps eintragen'!D264),'Tipps eintragen'!D264,"")</f>
        <v/>
      </c>
      <c r="I262" s="2" t="s">
        <v>2</v>
      </c>
      <c r="J262" s="32" t="str">
        <f>IF(ISNUMBER('Tipps eintragen'!F264),'Tipps eintragen'!F264,"")</f>
        <v/>
      </c>
      <c r="K262" s="96" t="str">
        <f t="shared" si="58"/>
        <v/>
      </c>
      <c r="L262" s="52">
        <f t="shared" si="55"/>
        <v>0</v>
      </c>
      <c r="M262" s="52">
        <f t="shared" si="56"/>
        <v>0</v>
      </c>
      <c r="N262" s="55"/>
    </row>
    <row r="263" spans="1:14" x14ac:dyDescent="0.2">
      <c r="A263" t="str">
        <f>'Tipps eintragen'!A265</f>
        <v>Leverkusen</v>
      </c>
      <c r="B263" s="17" t="s">
        <v>69</v>
      </c>
      <c r="C263" t="str">
        <f>'Tipps eintragen'!C265</f>
        <v>Hoffenheim</v>
      </c>
      <c r="D263" s="15"/>
      <c r="E263" s="2" t="s">
        <v>2</v>
      </c>
      <c r="F263" s="104"/>
      <c r="G263" s="96" t="str">
        <f t="shared" si="57"/>
        <v xml:space="preserve"> </v>
      </c>
      <c r="H263" s="49" t="str">
        <f>IF(ISNUMBER('Tipps eintragen'!D265),'Tipps eintragen'!D265,"")</f>
        <v/>
      </c>
      <c r="I263" s="2" t="s">
        <v>2</v>
      </c>
      <c r="J263" s="32" t="str">
        <f>IF(ISNUMBER('Tipps eintragen'!F265),'Tipps eintragen'!F265,"")</f>
        <v/>
      </c>
      <c r="K263" s="96" t="str">
        <f t="shared" si="58"/>
        <v/>
      </c>
      <c r="L263" s="52">
        <f t="shared" si="55"/>
        <v>0</v>
      </c>
      <c r="M263" s="52">
        <f t="shared" si="56"/>
        <v>0</v>
      </c>
      <c r="N263" s="55"/>
    </row>
    <row r="264" spans="1:14" x14ac:dyDescent="0.2">
      <c r="A264" t="str">
        <f>'Tipps eintragen'!A266</f>
        <v>Union Berlin</v>
      </c>
      <c r="B264" s="17" t="s">
        <v>69</v>
      </c>
      <c r="C264" t="str">
        <f>'Tipps eintragen'!C266</f>
        <v>Augsburg</v>
      </c>
      <c r="D264" s="15"/>
      <c r="E264" s="2" t="s">
        <v>2</v>
      </c>
      <c r="F264" s="104"/>
      <c r="G264" s="96" t="str">
        <f t="shared" si="57"/>
        <v xml:space="preserve"> </v>
      </c>
      <c r="H264" s="49" t="str">
        <f>IF(ISNUMBER('Tipps eintragen'!D266),'Tipps eintragen'!D266,"")</f>
        <v/>
      </c>
      <c r="I264" s="2" t="s">
        <v>2</v>
      </c>
      <c r="J264" s="32" t="str">
        <f>IF(ISNUMBER('Tipps eintragen'!F266),'Tipps eintragen'!F266,"")</f>
        <v/>
      </c>
      <c r="K264" s="96" t="str">
        <f t="shared" si="58"/>
        <v/>
      </c>
      <c r="L264" s="52">
        <f t="shared" si="55"/>
        <v>0</v>
      </c>
      <c r="M264" s="52">
        <f t="shared" si="56"/>
        <v>0</v>
      </c>
      <c r="N264" s="55"/>
    </row>
    <row r="265" spans="1:14" x14ac:dyDescent="0.2">
      <c r="A265" t="str">
        <f>'Tipps eintragen'!A267</f>
        <v>Elversberg</v>
      </c>
      <c r="B265" s="17" t="s">
        <v>69</v>
      </c>
      <c r="C265" t="str">
        <f>'Tipps eintragen'!C267</f>
        <v>Leipzig</v>
      </c>
      <c r="D265" s="15"/>
      <c r="E265" s="2" t="s">
        <v>2</v>
      </c>
      <c r="F265" s="104"/>
      <c r="G265" s="96" t="str">
        <f t="shared" si="57"/>
        <v xml:space="preserve"> </v>
      </c>
      <c r="H265" s="49" t="str">
        <f>IF(ISNUMBER('Tipps eintragen'!D267),'Tipps eintragen'!D267,"")</f>
        <v/>
      </c>
      <c r="I265" s="2" t="s">
        <v>2</v>
      </c>
      <c r="J265" s="32" t="str">
        <f>IF(ISNUMBER('Tipps eintragen'!F267),'Tipps eintragen'!F267,"")</f>
        <v/>
      </c>
      <c r="K265" s="96" t="str">
        <f t="shared" si="58"/>
        <v/>
      </c>
      <c r="L265" s="52">
        <f t="shared" si="55"/>
        <v>0</v>
      </c>
      <c r="M265" s="52">
        <f t="shared" si="56"/>
        <v>0</v>
      </c>
      <c r="N265" s="55"/>
    </row>
    <row r="266" spans="1:14" ht="13.5" thickBot="1" x14ac:dyDescent="0.25">
      <c r="A266" s="12"/>
      <c r="B266" s="13"/>
      <c r="C266" s="12"/>
      <c r="D266" s="14"/>
      <c r="E266" s="13" t="s">
        <v>0</v>
      </c>
      <c r="F266" s="24"/>
      <c r="G266" s="96" t="str">
        <f t="shared" si="57"/>
        <v xml:space="preserve"> </v>
      </c>
      <c r="H266" s="50" t="str">
        <f>IF(ISNUMBER('Tipps eintragen'!D268),'Tipps eintragen'!D268,"")</f>
        <v/>
      </c>
      <c r="I266" s="13" t="s">
        <v>0</v>
      </c>
      <c r="J266" s="24" t="str">
        <f>IF(ISNUMBER('Tipps eintragen'!F268),'Tipps eintragen'!F268,"")</f>
        <v/>
      </c>
      <c r="K266" s="96" t="str">
        <f t="shared" si="58"/>
        <v/>
      </c>
      <c r="L266" s="50" t="s">
        <v>0</v>
      </c>
      <c r="M266" s="50"/>
      <c r="N266" s="56">
        <f>SUM(L257:M265)</f>
        <v>0</v>
      </c>
    </row>
    <row r="267" spans="1:14" s="10" customFormat="1" ht="15.75" x14ac:dyDescent="0.25">
      <c r="A267" s="130" t="str">
        <f>'Tipps eintragen'!A269</f>
        <v>25. Spieltag 05.-07.03.2027</v>
      </c>
      <c r="B267" s="130"/>
      <c r="C267" s="131"/>
      <c r="D267" s="11"/>
      <c r="E267" s="10" t="s">
        <v>0</v>
      </c>
      <c r="F267" s="25"/>
      <c r="G267" s="97" t="str">
        <f t="shared" si="57"/>
        <v xml:space="preserve"> </v>
      </c>
      <c r="H267" s="49" t="str">
        <f>IF(ISNUMBER('Tipps eintragen'!D269),'Tipps eintragen'!D269,"")</f>
        <v/>
      </c>
      <c r="I267" s="10" t="s">
        <v>0</v>
      </c>
      <c r="J267" s="32" t="str">
        <f>IF(ISNUMBER('Tipps eintragen'!F269),'Tipps eintragen'!F269,"")</f>
        <v/>
      </c>
      <c r="K267" s="97" t="str">
        <f t="shared" si="58"/>
        <v/>
      </c>
      <c r="L267" s="57" t="s">
        <v>0</v>
      </c>
      <c r="M267" s="52"/>
      <c r="N267" s="54"/>
    </row>
    <row r="268" spans="1:14" x14ac:dyDescent="0.2">
      <c r="A268" t="str">
        <f>'Tipps eintragen'!A270</f>
        <v>Hamburg</v>
      </c>
      <c r="B268" s="17" t="s">
        <v>69</v>
      </c>
      <c r="C268" t="str">
        <f>'Tipps eintragen'!C270</f>
        <v>Frankfurt</v>
      </c>
      <c r="D268" s="15"/>
      <c r="E268" s="2" t="s">
        <v>2</v>
      </c>
      <c r="F268" s="104"/>
      <c r="G268" s="96" t="str">
        <f t="shared" si="57"/>
        <v xml:space="preserve"> </v>
      </c>
      <c r="H268" s="49" t="str">
        <f>IF(ISNUMBER('Tipps eintragen'!D270),'Tipps eintragen'!D270,"")</f>
        <v/>
      </c>
      <c r="I268" s="2" t="s">
        <v>2</v>
      </c>
      <c r="J268" s="32" t="str">
        <f>IF(ISNUMBER('Tipps eintragen'!F270),'Tipps eintragen'!F270,"")</f>
        <v/>
      </c>
      <c r="K268" s="96" t="str">
        <f t="shared" si="58"/>
        <v/>
      </c>
      <c r="L268" s="52">
        <f t="shared" ref="L268:L276" si="59">IF(ISNUMBER(K268),IF(G268=K268,IF(K268=2,Pkte_AS,IF(K268=1,Pkte_HS,Pkte_U)),0),0)</f>
        <v>0</v>
      </c>
      <c r="M268" s="52">
        <f t="shared" ref="M268:M276" si="60">IF(AND(ISNUMBER(G268),ISNUMBER(K268)),IF(AND(D268=H268,F268=J268),2,0),0)</f>
        <v>0</v>
      </c>
      <c r="N268" s="55"/>
    </row>
    <row r="269" spans="1:14" x14ac:dyDescent="0.2">
      <c r="A269" t="str">
        <f>'Tipps eintragen'!A271</f>
        <v>Stuttgart</v>
      </c>
      <c r="B269" s="17" t="s">
        <v>69</v>
      </c>
      <c r="C269" t="str">
        <f>'Tipps eintragen'!C271</f>
        <v>Leverkusen</v>
      </c>
      <c r="D269" s="15"/>
      <c r="E269" s="2" t="s">
        <v>2</v>
      </c>
      <c r="F269" s="104"/>
      <c r="G269" s="96" t="str">
        <f t="shared" si="57"/>
        <v xml:space="preserve"> </v>
      </c>
      <c r="H269" s="49" t="str">
        <f>IF(ISNUMBER('Tipps eintragen'!D271),'Tipps eintragen'!D271,"")</f>
        <v/>
      </c>
      <c r="I269" s="2" t="s">
        <v>2</v>
      </c>
      <c r="J269" s="32" t="str">
        <f>IF(ISNUMBER('Tipps eintragen'!F271),'Tipps eintragen'!F271,"")</f>
        <v/>
      </c>
      <c r="K269" s="96" t="str">
        <f t="shared" si="58"/>
        <v/>
      </c>
      <c r="L269" s="52">
        <f t="shared" si="59"/>
        <v>0</v>
      </c>
      <c r="M269" s="52">
        <f t="shared" si="60"/>
        <v>0</v>
      </c>
      <c r="N269" s="55"/>
    </row>
    <row r="270" spans="1:14" x14ac:dyDescent="0.2">
      <c r="A270" t="str">
        <f>'Tipps eintragen'!A272</f>
        <v>Köln</v>
      </c>
      <c r="B270" s="17" t="s">
        <v>69</v>
      </c>
      <c r="C270" t="str">
        <f>'Tipps eintragen'!C272</f>
        <v>Union Berlin</v>
      </c>
      <c r="D270" s="15"/>
      <c r="E270" s="2" t="s">
        <v>2</v>
      </c>
      <c r="F270" s="104"/>
      <c r="G270" s="96" t="str">
        <f t="shared" si="57"/>
        <v xml:space="preserve"> </v>
      </c>
      <c r="H270" s="49" t="str">
        <f>IF(ISNUMBER('Tipps eintragen'!D272),'Tipps eintragen'!D272,"")</f>
        <v/>
      </c>
      <c r="I270" s="2" t="s">
        <v>2</v>
      </c>
      <c r="J270" s="32" t="str">
        <f>IF(ISNUMBER('Tipps eintragen'!F272),'Tipps eintragen'!F272,"")</f>
        <v/>
      </c>
      <c r="K270" s="96" t="str">
        <f t="shared" si="58"/>
        <v/>
      </c>
      <c r="L270" s="52">
        <f t="shared" si="59"/>
        <v>0</v>
      </c>
      <c r="M270" s="52">
        <f t="shared" si="60"/>
        <v>0</v>
      </c>
      <c r="N270" s="55"/>
    </row>
    <row r="271" spans="1:14" x14ac:dyDescent="0.2">
      <c r="A271" t="str">
        <f>'Tipps eintragen'!A273</f>
        <v>Dortmund</v>
      </c>
      <c r="B271" s="17" t="s">
        <v>69</v>
      </c>
      <c r="C271" t="str">
        <f>'Tipps eintragen'!C273</f>
        <v>Bayern</v>
      </c>
      <c r="D271" s="15"/>
      <c r="E271" s="2" t="s">
        <v>2</v>
      </c>
      <c r="F271" s="104"/>
      <c r="G271" s="96" t="str">
        <f t="shared" si="57"/>
        <v xml:space="preserve"> </v>
      </c>
      <c r="H271" s="49" t="str">
        <f>IF(ISNUMBER('Tipps eintragen'!D273),'Tipps eintragen'!D273,"")</f>
        <v/>
      </c>
      <c r="I271" s="2" t="s">
        <v>2</v>
      </c>
      <c r="J271" s="32" t="str">
        <f>IF(ISNUMBER('Tipps eintragen'!F273),'Tipps eintragen'!F273,"")</f>
        <v/>
      </c>
      <c r="K271" s="96" t="str">
        <f t="shared" si="58"/>
        <v/>
      </c>
      <c r="L271" s="52">
        <f t="shared" si="59"/>
        <v>0</v>
      </c>
      <c r="M271" s="52">
        <f t="shared" si="60"/>
        <v>0</v>
      </c>
      <c r="N271" s="55"/>
    </row>
    <row r="272" spans="1:14" x14ac:dyDescent="0.2">
      <c r="A272" t="str">
        <f>'Tipps eintragen'!A274</f>
        <v>Freiburg</v>
      </c>
      <c r="B272" s="17" t="s">
        <v>69</v>
      </c>
      <c r="C272" t="str">
        <f>'Tipps eintragen'!C274</f>
        <v>Augsburg</v>
      </c>
      <c r="D272" s="15"/>
      <c r="E272" s="2" t="s">
        <v>2</v>
      </c>
      <c r="F272" s="104"/>
      <c r="G272" s="96" t="str">
        <f t="shared" si="57"/>
        <v xml:space="preserve"> </v>
      </c>
      <c r="H272" s="49" t="str">
        <f>IF(ISNUMBER('Tipps eintragen'!D274),'Tipps eintragen'!D274,"")</f>
        <v/>
      </c>
      <c r="I272" s="2" t="s">
        <v>2</v>
      </c>
      <c r="J272" s="32" t="str">
        <f>IF(ISNUMBER('Tipps eintragen'!F274),'Tipps eintragen'!F274,"")</f>
        <v/>
      </c>
      <c r="K272" s="96" t="str">
        <f t="shared" si="58"/>
        <v/>
      </c>
      <c r="L272" s="52">
        <f t="shared" si="59"/>
        <v>0</v>
      </c>
      <c r="M272" s="52">
        <f t="shared" si="60"/>
        <v>0</v>
      </c>
      <c r="N272" s="55"/>
    </row>
    <row r="273" spans="1:14" x14ac:dyDescent="0.2">
      <c r="A273" t="str">
        <f>'Tipps eintragen'!A275</f>
        <v>Mainz</v>
      </c>
      <c r="B273" s="17" t="s">
        <v>69</v>
      </c>
      <c r="C273" t="str">
        <f>'Tipps eintragen'!C275</f>
        <v>Elversberg</v>
      </c>
      <c r="D273" s="15"/>
      <c r="E273" s="2" t="s">
        <v>2</v>
      </c>
      <c r="F273" s="104"/>
      <c r="G273" s="96" t="str">
        <f t="shared" si="57"/>
        <v xml:space="preserve"> </v>
      </c>
      <c r="H273" s="49" t="str">
        <f>IF(ISNUMBER('Tipps eintragen'!D275),'Tipps eintragen'!D275,"")</f>
        <v/>
      </c>
      <c r="I273" s="2" t="s">
        <v>2</v>
      </c>
      <c r="J273" s="32" t="str">
        <f>IF(ISNUMBER('Tipps eintragen'!F275),'Tipps eintragen'!F275,"")</f>
        <v/>
      </c>
      <c r="K273" s="96" t="str">
        <f t="shared" si="58"/>
        <v/>
      </c>
      <c r="L273" s="52">
        <f t="shared" si="59"/>
        <v>0</v>
      </c>
      <c r="M273" s="52">
        <f t="shared" si="60"/>
        <v>0</v>
      </c>
      <c r="N273" s="55"/>
    </row>
    <row r="274" spans="1:14" x14ac:dyDescent="0.2">
      <c r="A274" t="str">
        <f>'Tipps eintragen'!A276</f>
        <v>Paderborn</v>
      </c>
      <c r="B274" s="17" t="s">
        <v>69</v>
      </c>
      <c r="C274" t="str">
        <f>'Tipps eintragen'!C276</f>
        <v>M'gladbach</v>
      </c>
      <c r="D274" s="15"/>
      <c r="E274" s="2" t="s">
        <v>2</v>
      </c>
      <c r="F274" s="104"/>
      <c r="G274" s="96" t="str">
        <f t="shared" si="57"/>
        <v xml:space="preserve"> </v>
      </c>
      <c r="H274" s="49" t="str">
        <f>IF(ISNUMBER('Tipps eintragen'!D276),'Tipps eintragen'!D276,"")</f>
        <v/>
      </c>
      <c r="I274" s="2" t="s">
        <v>2</v>
      </c>
      <c r="J274" s="32" t="str">
        <f>IF(ISNUMBER('Tipps eintragen'!F276),'Tipps eintragen'!F276,"")</f>
        <v/>
      </c>
      <c r="K274" s="96" t="str">
        <f t="shared" si="58"/>
        <v/>
      </c>
      <c r="L274" s="52">
        <f t="shared" si="59"/>
        <v>0</v>
      </c>
      <c r="M274" s="52">
        <f t="shared" si="60"/>
        <v>0</v>
      </c>
      <c r="N274" s="55"/>
    </row>
    <row r="275" spans="1:14" x14ac:dyDescent="0.2">
      <c r="A275" t="str">
        <f>'Tipps eintragen'!A277</f>
        <v>Hoffenheim</v>
      </c>
      <c r="B275" s="17" t="s">
        <v>69</v>
      </c>
      <c r="C275" t="str">
        <f>'Tipps eintragen'!C277</f>
        <v>Bremen</v>
      </c>
      <c r="D275" s="15"/>
      <c r="E275" s="2" t="s">
        <v>2</v>
      </c>
      <c r="F275" s="104"/>
      <c r="G275" s="96" t="str">
        <f t="shared" si="57"/>
        <v xml:space="preserve"> </v>
      </c>
      <c r="H275" s="49" t="str">
        <f>IF(ISNUMBER('Tipps eintragen'!D277),'Tipps eintragen'!D277,"")</f>
        <v/>
      </c>
      <c r="I275" s="2" t="s">
        <v>2</v>
      </c>
      <c r="J275" s="32" t="str">
        <f>IF(ISNUMBER('Tipps eintragen'!F277),'Tipps eintragen'!F277,"")</f>
        <v/>
      </c>
      <c r="K275" s="96" t="str">
        <f t="shared" si="58"/>
        <v/>
      </c>
      <c r="L275" s="52">
        <f t="shared" si="59"/>
        <v>0</v>
      </c>
      <c r="M275" s="52">
        <f t="shared" si="60"/>
        <v>0</v>
      </c>
      <c r="N275" s="55"/>
    </row>
    <row r="276" spans="1:14" x14ac:dyDescent="0.2">
      <c r="A276" t="str">
        <f>'Tipps eintragen'!A278</f>
        <v>Leipzig</v>
      </c>
      <c r="B276" s="17" t="s">
        <v>69</v>
      </c>
      <c r="C276" t="str">
        <f>'Tipps eintragen'!C278</f>
        <v>Schalke</v>
      </c>
      <c r="D276" s="15"/>
      <c r="E276" s="2" t="s">
        <v>2</v>
      </c>
      <c r="F276" s="104"/>
      <c r="G276" s="96" t="str">
        <f t="shared" si="57"/>
        <v xml:space="preserve"> </v>
      </c>
      <c r="H276" s="49" t="str">
        <f>IF(ISNUMBER('Tipps eintragen'!D278),'Tipps eintragen'!D278,"")</f>
        <v/>
      </c>
      <c r="I276" s="2" t="s">
        <v>2</v>
      </c>
      <c r="J276" s="32" t="str">
        <f>IF(ISNUMBER('Tipps eintragen'!F278),'Tipps eintragen'!F278,"")</f>
        <v/>
      </c>
      <c r="K276" s="96" t="str">
        <f t="shared" si="58"/>
        <v/>
      </c>
      <c r="L276" s="52">
        <f t="shared" si="59"/>
        <v>0</v>
      </c>
      <c r="M276" s="52">
        <f t="shared" si="60"/>
        <v>0</v>
      </c>
      <c r="N276" s="55"/>
    </row>
    <row r="277" spans="1:14" ht="13.5" thickBot="1" x14ac:dyDescent="0.25">
      <c r="A277" s="12"/>
      <c r="B277" s="13"/>
      <c r="C277" s="12"/>
      <c r="D277" s="14"/>
      <c r="E277" s="13" t="s">
        <v>0</v>
      </c>
      <c r="F277" s="24"/>
      <c r="G277" s="96" t="str">
        <f t="shared" si="57"/>
        <v xml:space="preserve"> </v>
      </c>
      <c r="H277" s="50" t="str">
        <f>IF(ISNUMBER('Tipps eintragen'!D279),'Tipps eintragen'!D279,"")</f>
        <v/>
      </c>
      <c r="I277" s="13" t="s">
        <v>0</v>
      </c>
      <c r="J277" s="24" t="str">
        <f>IF(ISNUMBER('Tipps eintragen'!F279),'Tipps eintragen'!F279,"")</f>
        <v/>
      </c>
      <c r="K277" s="96" t="str">
        <f t="shared" si="58"/>
        <v/>
      </c>
      <c r="L277" s="50" t="s">
        <v>0</v>
      </c>
      <c r="M277" s="50"/>
      <c r="N277" s="56">
        <f>SUM(L268:M276)</f>
        <v>0</v>
      </c>
    </row>
    <row r="278" spans="1:14" s="10" customFormat="1" ht="15.75" x14ac:dyDescent="0.25">
      <c r="A278" s="130" t="str">
        <f>'Tipps eintragen'!A280</f>
        <v>26. Spieltag 12.-14.03.2027</v>
      </c>
      <c r="B278" s="130"/>
      <c r="C278" s="131"/>
      <c r="D278" s="11"/>
      <c r="E278" s="10" t="s">
        <v>0</v>
      </c>
      <c r="F278" s="25"/>
      <c r="G278" s="97" t="str">
        <f t="shared" si="57"/>
        <v xml:space="preserve"> </v>
      </c>
      <c r="H278" s="49" t="str">
        <f>IF(ISNUMBER('Tipps eintragen'!D280),'Tipps eintragen'!D280,"")</f>
        <v/>
      </c>
      <c r="I278" s="10" t="s">
        <v>0</v>
      </c>
      <c r="J278" s="32" t="str">
        <f>IF(ISNUMBER('Tipps eintragen'!F280),'Tipps eintragen'!F280,"")</f>
        <v/>
      </c>
      <c r="K278" s="97" t="str">
        <f t="shared" si="58"/>
        <v/>
      </c>
      <c r="L278" s="57" t="s">
        <v>0</v>
      </c>
      <c r="M278" s="52"/>
      <c r="N278" s="54"/>
    </row>
    <row r="279" spans="1:14" x14ac:dyDescent="0.2">
      <c r="A279" t="str">
        <f>'Tipps eintragen'!A281</f>
        <v>Bremen</v>
      </c>
      <c r="B279" s="17" t="s">
        <v>69</v>
      </c>
      <c r="C279" t="str">
        <f>'Tipps eintragen'!C281</f>
        <v>Stuttgart</v>
      </c>
      <c r="D279" s="15"/>
      <c r="E279" s="2" t="s">
        <v>2</v>
      </c>
      <c r="F279" s="104"/>
      <c r="G279" s="96" t="str">
        <f t="shared" si="57"/>
        <v xml:space="preserve"> </v>
      </c>
      <c r="H279" s="49" t="str">
        <f>IF(ISNUMBER('Tipps eintragen'!D281),'Tipps eintragen'!D281,"")</f>
        <v/>
      </c>
      <c r="I279" s="2" t="s">
        <v>2</v>
      </c>
      <c r="J279" s="32" t="str">
        <f>IF(ISNUMBER('Tipps eintragen'!F281),'Tipps eintragen'!F281,"")</f>
        <v/>
      </c>
      <c r="K279" s="96" t="str">
        <f t="shared" si="58"/>
        <v/>
      </c>
      <c r="L279" s="52">
        <f t="shared" ref="L279:L287" si="61">IF(ISNUMBER(K279),IF(G279=K279,IF(K279=2,Pkte_AS,IF(K279=1,Pkte_HS,Pkte_U)),0),0)</f>
        <v>0</v>
      </c>
      <c r="M279" s="52">
        <f t="shared" ref="M279:M287" si="62">IF(AND(ISNUMBER(G279),ISNUMBER(K279)),IF(AND(D279=H279,F279=J279),2,0),0)</f>
        <v>0</v>
      </c>
      <c r="N279" s="55"/>
    </row>
    <row r="280" spans="1:14" x14ac:dyDescent="0.2">
      <c r="A280" t="str">
        <f>'Tipps eintragen'!A282</f>
        <v>Bayern</v>
      </c>
      <c r="B280" s="17" t="s">
        <v>69</v>
      </c>
      <c r="C280" t="str">
        <f>'Tipps eintragen'!C282</f>
        <v>Mainz</v>
      </c>
      <c r="D280" s="15"/>
      <c r="E280" s="2" t="s">
        <v>2</v>
      </c>
      <c r="F280" s="104"/>
      <c r="G280" s="96" t="str">
        <f t="shared" si="57"/>
        <v xml:space="preserve"> </v>
      </c>
      <c r="H280" s="49" t="str">
        <f>IF(ISNUMBER('Tipps eintragen'!D282),'Tipps eintragen'!D282,"")</f>
        <v/>
      </c>
      <c r="I280" s="2" t="s">
        <v>2</v>
      </c>
      <c r="J280" s="32" t="str">
        <f>IF(ISNUMBER('Tipps eintragen'!F282),'Tipps eintragen'!F282,"")</f>
        <v/>
      </c>
      <c r="K280" s="96" t="str">
        <f t="shared" si="58"/>
        <v/>
      </c>
      <c r="L280" s="52">
        <f t="shared" si="61"/>
        <v>0</v>
      </c>
      <c r="M280" s="52">
        <f t="shared" si="62"/>
        <v>0</v>
      </c>
      <c r="N280" s="55"/>
    </row>
    <row r="281" spans="1:14" x14ac:dyDescent="0.2">
      <c r="A281" t="str">
        <f>'Tipps eintragen'!A283</f>
        <v>M'gladbach</v>
      </c>
      <c r="B281" s="17" t="s">
        <v>69</v>
      </c>
      <c r="C281" t="str">
        <f>'Tipps eintragen'!C283</f>
        <v>Hamburg</v>
      </c>
      <c r="D281" s="15"/>
      <c r="E281" s="2" t="s">
        <v>2</v>
      </c>
      <c r="F281" s="104"/>
      <c r="G281" s="96" t="str">
        <f t="shared" si="57"/>
        <v xml:space="preserve"> </v>
      </c>
      <c r="H281" s="49" t="str">
        <f>IF(ISNUMBER('Tipps eintragen'!D283),'Tipps eintragen'!D283,"")</f>
        <v/>
      </c>
      <c r="I281" s="2" t="s">
        <v>2</v>
      </c>
      <c r="J281" s="32" t="str">
        <f>IF(ISNUMBER('Tipps eintragen'!F283),'Tipps eintragen'!F283,"")</f>
        <v/>
      </c>
      <c r="K281" s="96" t="str">
        <f t="shared" si="58"/>
        <v/>
      </c>
      <c r="L281" s="52">
        <f t="shared" si="61"/>
        <v>0</v>
      </c>
      <c r="M281" s="52">
        <f t="shared" si="62"/>
        <v>0</v>
      </c>
      <c r="N281" s="55"/>
    </row>
    <row r="282" spans="1:14" x14ac:dyDescent="0.2">
      <c r="A282" t="str">
        <f>'Tipps eintragen'!A284</f>
        <v>Frankfurt</v>
      </c>
      <c r="B282" s="17" t="s">
        <v>69</v>
      </c>
      <c r="C282" t="str">
        <f>'Tipps eintragen'!C284</f>
        <v>Paderborn</v>
      </c>
      <c r="D282" s="15"/>
      <c r="E282" s="2" t="s">
        <v>2</v>
      </c>
      <c r="F282" s="104"/>
      <c r="G282" s="96" t="str">
        <f t="shared" si="57"/>
        <v xml:space="preserve"> </v>
      </c>
      <c r="H282" s="49" t="str">
        <f>IF(ISNUMBER('Tipps eintragen'!D284),'Tipps eintragen'!D284,"")</f>
        <v/>
      </c>
      <c r="I282" s="2" t="s">
        <v>2</v>
      </c>
      <c r="J282" s="32" t="str">
        <f>IF(ISNUMBER('Tipps eintragen'!F284),'Tipps eintragen'!F284,"")</f>
        <v/>
      </c>
      <c r="K282" s="96" t="str">
        <f t="shared" si="58"/>
        <v/>
      </c>
      <c r="L282" s="52">
        <f t="shared" si="61"/>
        <v>0</v>
      </c>
      <c r="M282" s="52">
        <f t="shared" si="62"/>
        <v>0</v>
      </c>
      <c r="N282" s="55"/>
    </row>
    <row r="283" spans="1:14" x14ac:dyDescent="0.2">
      <c r="A283" t="str">
        <f>'Tipps eintragen'!A285</f>
        <v>Schalke</v>
      </c>
      <c r="B283" s="17" t="s">
        <v>69</v>
      </c>
      <c r="C283" t="str">
        <f>'Tipps eintragen'!C285</f>
        <v>Hoffenheim</v>
      </c>
      <c r="D283" s="15"/>
      <c r="E283" s="2" t="s">
        <v>2</v>
      </c>
      <c r="F283" s="104"/>
      <c r="G283" s="96" t="str">
        <f t="shared" si="57"/>
        <v xml:space="preserve"> </v>
      </c>
      <c r="H283" s="49" t="str">
        <f>IF(ISNUMBER('Tipps eintragen'!D285),'Tipps eintragen'!D285,"")</f>
        <v/>
      </c>
      <c r="I283" s="2" t="s">
        <v>2</v>
      </c>
      <c r="J283" s="32" t="str">
        <f>IF(ISNUMBER('Tipps eintragen'!F285),'Tipps eintragen'!F285,"")</f>
        <v/>
      </c>
      <c r="K283" s="96" t="str">
        <f t="shared" si="58"/>
        <v/>
      </c>
      <c r="L283" s="52">
        <f t="shared" si="61"/>
        <v>0</v>
      </c>
      <c r="M283" s="52">
        <f t="shared" si="62"/>
        <v>0</v>
      </c>
      <c r="N283" s="55"/>
    </row>
    <row r="284" spans="1:14" x14ac:dyDescent="0.2">
      <c r="A284" t="str">
        <f>'Tipps eintragen'!A286</f>
        <v>Leverkusen</v>
      </c>
      <c r="B284" s="17" t="s">
        <v>69</v>
      </c>
      <c r="C284" t="str">
        <f>'Tipps eintragen'!C286</f>
        <v>Köln</v>
      </c>
      <c r="D284" s="15"/>
      <c r="E284" s="2" t="s">
        <v>2</v>
      </c>
      <c r="F284" s="104"/>
      <c r="G284" s="96" t="str">
        <f t="shared" si="57"/>
        <v xml:space="preserve"> </v>
      </c>
      <c r="H284" s="49" t="str">
        <f>IF(ISNUMBER('Tipps eintragen'!D286),'Tipps eintragen'!D286,"")</f>
        <v/>
      </c>
      <c r="I284" s="2" t="s">
        <v>2</v>
      </c>
      <c r="J284" s="32" t="str">
        <f>IF(ISNUMBER('Tipps eintragen'!F286),'Tipps eintragen'!F286,"")</f>
        <v/>
      </c>
      <c r="K284" s="96" t="str">
        <f t="shared" si="58"/>
        <v/>
      </c>
      <c r="L284" s="52">
        <f t="shared" si="61"/>
        <v>0</v>
      </c>
      <c r="M284" s="52">
        <f t="shared" si="62"/>
        <v>0</v>
      </c>
      <c r="N284" s="55"/>
    </row>
    <row r="285" spans="1:14" x14ac:dyDescent="0.2">
      <c r="A285" t="str">
        <f>'Tipps eintragen'!A287</f>
        <v>Union Berlin</v>
      </c>
      <c r="B285" s="17" t="s">
        <v>69</v>
      </c>
      <c r="C285" t="str">
        <f>'Tipps eintragen'!C287</f>
        <v>Freiburg</v>
      </c>
      <c r="D285" s="15"/>
      <c r="E285" s="2" t="s">
        <v>2</v>
      </c>
      <c r="F285" s="104"/>
      <c r="G285" s="96" t="str">
        <f t="shared" si="57"/>
        <v xml:space="preserve"> </v>
      </c>
      <c r="H285" s="49" t="str">
        <f>IF(ISNUMBER('Tipps eintragen'!D287),'Tipps eintragen'!D287,"")</f>
        <v/>
      </c>
      <c r="I285" s="2" t="s">
        <v>2</v>
      </c>
      <c r="J285" s="32" t="str">
        <f>IF(ISNUMBER('Tipps eintragen'!F287),'Tipps eintragen'!F287,"")</f>
        <v/>
      </c>
      <c r="K285" s="96" t="str">
        <f t="shared" si="58"/>
        <v/>
      </c>
      <c r="L285" s="52">
        <f t="shared" si="61"/>
        <v>0</v>
      </c>
      <c r="M285" s="52">
        <f t="shared" si="62"/>
        <v>0</v>
      </c>
      <c r="N285" s="55"/>
    </row>
    <row r="286" spans="1:14" x14ac:dyDescent="0.2">
      <c r="A286" t="str">
        <f>'Tipps eintragen'!A288</f>
        <v>Augsburg</v>
      </c>
      <c r="B286" s="17" t="s">
        <v>69</v>
      </c>
      <c r="C286" t="str">
        <f>'Tipps eintragen'!C288</f>
        <v>Leipzig</v>
      </c>
      <c r="D286" s="15"/>
      <c r="E286" s="2" t="s">
        <v>2</v>
      </c>
      <c r="F286" s="104"/>
      <c r="G286" s="96" t="str">
        <f t="shared" si="57"/>
        <v xml:space="preserve"> </v>
      </c>
      <c r="H286" s="49" t="str">
        <f>IF(ISNUMBER('Tipps eintragen'!D288),'Tipps eintragen'!D288,"")</f>
        <v/>
      </c>
      <c r="I286" s="2" t="s">
        <v>2</v>
      </c>
      <c r="J286" s="32" t="str">
        <f>IF(ISNUMBER('Tipps eintragen'!F288),'Tipps eintragen'!F288,"")</f>
        <v/>
      </c>
      <c r="K286" s="96" t="str">
        <f t="shared" si="58"/>
        <v/>
      </c>
      <c r="L286" s="52">
        <f t="shared" si="61"/>
        <v>0</v>
      </c>
      <c r="M286" s="52">
        <f t="shared" si="62"/>
        <v>0</v>
      </c>
      <c r="N286" s="55"/>
    </row>
    <row r="287" spans="1:14" x14ac:dyDescent="0.2">
      <c r="A287" t="str">
        <f>'Tipps eintragen'!A289</f>
        <v>Elversberg</v>
      </c>
      <c r="B287" s="17" t="s">
        <v>69</v>
      </c>
      <c r="C287" t="str">
        <f>'Tipps eintragen'!C289</f>
        <v>Dortmund</v>
      </c>
      <c r="D287" s="15"/>
      <c r="E287" s="2" t="s">
        <v>2</v>
      </c>
      <c r="F287" s="104"/>
      <c r="G287" s="96" t="str">
        <f t="shared" si="57"/>
        <v xml:space="preserve"> </v>
      </c>
      <c r="H287" s="49" t="str">
        <f>IF(ISNUMBER('Tipps eintragen'!D289),'Tipps eintragen'!D289,"")</f>
        <v/>
      </c>
      <c r="I287" s="2" t="s">
        <v>2</v>
      </c>
      <c r="J287" s="32" t="str">
        <f>IF(ISNUMBER('Tipps eintragen'!F289),'Tipps eintragen'!F289,"")</f>
        <v/>
      </c>
      <c r="K287" s="96" t="str">
        <f t="shared" si="58"/>
        <v/>
      </c>
      <c r="L287" s="52">
        <f t="shared" si="61"/>
        <v>0</v>
      </c>
      <c r="M287" s="52">
        <f t="shared" si="62"/>
        <v>0</v>
      </c>
      <c r="N287" s="55"/>
    </row>
    <row r="288" spans="1:14" ht="13.5" thickBot="1" x14ac:dyDescent="0.25">
      <c r="A288" s="12"/>
      <c r="B288" s="13"/>
      <c r="C288" s="12"/>
      <c r="D288" s="14"/>
      <c r="E288" s="13" t="s">
        <v>0</v>
      </c>
      <c r="F288" s="24"/>
      <c r="G288" s="96" t="str">
        <f t="shared" si="57"/>
        <v xml:space="preserve"> </v>
      </c>
      <c r="H288" s="50" t="str">
        <f>IF(ISNUMBER('Tipps eintragen'!D290),'Tipps eintragen'!D290,"")</f>
        <v/>
      </c>
      <c r="I288" s="13" t="s">
        <v>0</v>
      </c>
      <c r="J288" s="24" t="str">
        <f>IF(ISNUMBER('Tipps eintragen'!F290),'Tipps eintragen'!F290,"")</f>
        <v/>
      </c>
      <c r="K288" s="96" t="str">
        <f t="shared" si="58"/>
        <v/>
      </c>
      <c r="L288" s="50" t="s">
        <v>0</v>
      </c>
      <c r="M288" s="50"/>
      <c r="N288" s="56">
        <f>SUM(L279:M287)</f>
        <v>0</v>
      </c>
    </row>
    <row r="289" spans="1:14" s="10" customFormat="1" ht="15.75" x14ac:dyDescent="0.25">
      <c r="A289" s="130" t="str">
        <f>'Tipps eintragen'!A291</f>
        <v>27. Spieltag 19.-21.03.2027</v>
      </c>
      <c r="B289" s="130"/>
      <c r="C289" s="131"/>
      <c r="D289" s="11"/>
      <c r="E289" s="10" t="s">
        <v>0</v>
      </c>
      <c r="F289" s="25"/>
      <c r="G289" s="97" t="str">
        <f t="shared" si="57"/>
        <v xml:space="preserve"> </v>
      </c>
      <c r="H289" s="49" t="str">
        <f>IF(ISNUMBER('Tipps eintragen'!D291),'Tipps eintragen'!D291,"")</f>
        <v/>
      </c>
      <c r="I289" s="10" t="s">
        <v>0</v>
      </c>
      <c r="J289" s="32" t="str">
        <f>IF(ISNUMBER('Tipps eintragen'!F291),'Tipps eintragen'!F291,"")</f>
        <v/>
      </c>
      <c r="K289" s="97" t="str">
        <f t="shared" si="58"/>
        <v/>
      </c>
      <c r="L289" s="57" t="s">
        <v>0</v>
      </c>
      <c r="M289" s="52"/>
      <c r="N289" s="54"/>
    </row>
    <row r="290" spans="1:14" x14ac:dyDescent="0.2">
      <c r="A290" t="str">
        <f>'Tipps eintragen'!A292</f>
        <v>Hamburg</v>
      </c>
      <c r="B290" s="17" t="s">
        <v>69</v>
      </c>
      <c r="C290" t="str">
        <f>'Tipps eintragen'!C292</f>
        <v>Bremen</v>
      </c>
      <c r="D290" s="15"/>
      <c r="E290" s="2" t="s">
        <v>2</v>
      </c>
      <c r="F290" s="104"/>
      <c r="G290" s="96" t="str">
        <f t="shared" si="57"/>
        <v xml:space="preserve"> </v>
      </c>
      <c r="H290" s="49" t="str">
        <f>IF(ISNUMBER('Tipps eintragen'!D292),'Tipps eintragen'!D292,"")</f>
        <v/>
      </c>
      <c r="I290" s="2" t="s">
        <v>2</v>
      </c>
      <c r="J290" s="32" t="str">
        <f>IF(ISNUMBER('Tipps eintragen'!F292),'Tipps eintragen'!F292,"")</f>
        <v/>
      </c>
      <c r="K290" s="96" t="str">
        <f t="shared" si="58"/>
        <v/>
      </c>
      <c r="L290" s="52">
        <f t="shared" ref="L290:L298" si="63">IF(ISNUMBER(K290),IF(G290=K290,IF(K290=2,Pkte_AS,IF(K290=1,Pkte_HS,Pkte_U)),0),0)</f>
        <v>0</v>
      </c>
      <c r="M290" s="52">
        <f t="shared" ref="M290:M298" si="64">IF(AND(ISNUMBER(G290),ISNUMBER(K290)),IF(AND(D290=H290,F290=J290),2,0),0)</f>
        <v>0</v>
      </c>
      <c r="N290" s="55"/>
    </row>
    <row r="291" spans="1:14" x14ac:dyDescent="0.2">
      <c r="A291" t="str">
        <f>'Tipps eintragen'!A293</f>
        <v>Stuttgart</v>
      </c>
      <c r="B291" s="17" t="s">
        <v>69</v>
      </c>
      <c r="C291" t="str">
        <f>'Tipps eintragen'!C293</f>
        <v>Schalke</v>
      </c>
      <c r="D291" s="15"/>
      <c r="E291" s="2" t="s">
        <v>2</v>
      </c>
      <c r="F291" s="104"/>
      <c r="G291" s="96" t="str">
        <f t="shared" si="57"/>
        <v xml:space="preserve"> </v>
      </c>
      <c r="H291" s="49" t="str">
        <f>IF(ISNUMBER('Tipps eintragen'!D293),'Tipps eintragen'!D293,"")</f>
        <v/>
      </c>
      <c r="I291" s="2" t="s">
        <v>2</v>
      </c>
      <c r="J291" s="32" t="str">
        <f>IF(ISNUMBER('Tipps eintragen'!F293),'Tipps eintragen'!F293,"")</f>
        <v/>
      </c>
      <c r="K291" s="96" t="str">
        <f t="shared" si="58"/>
        <v/>
      </c>
      <c r="L291" s="52">
        <f t="shared" si="63"/>
        <v>0</v>
      </c>
      <c r="M291" s="52">
        <f t="shared" si="64"/>
        <v>0</v>
      </c>
      <c r="N291" s="55"/>
    </row>
    <row r="292" spans="1:14" x14ac:dyDescent="0.2">
      <c r="A292" t="str">
        <f>'Tipps eintragen'!A294</f>
        <v>Köln</v>
      </c>
      <c r="B292" s="17" t="s">
        <v>69</v>
      </c>
      <c r="C292" t="str">
        <f>'Tipps eintragen'!C294</f>
        <v>Bayern</v>
      </c>
      <c r="D292" s="15"/>
      <c r="E292" s="2" t="s">
        <v>2</v>
      </c>
      <c r="F292" s="104"/>
      <c r="G292" s="96" t="str">
        <f t="shared" si="57"/>
        <v xml:space="preserve"> </v>
      </c>
      <c r="H292" s="49" t="str">
        <f>IF(ISNUMBER('Tipps eintragen'!D294),'Tipps eintragen'!D294,"")</f>
        <v/>
      </c>
      <c r="I292" s="2" t="s">
        <v>2</v>
      </c>
      <c r="J292" s="32" t="str">
        <f>IF(ISNUMBER('Tipps eintragen'!F294),'Tipps eintragen'!F294,"")</f>
        <v/>
      </c>
      <c r="K292" s="96" t="str">
        <f t="shared" si="58"/>
        <v/>
      </c>
      <c r="L292" s="52">
        <f t="shared" si="63"/>
        <v>0</v>
      </c>
      <c r="M292" s="52">
        <f t="shared" si="64"/>
        <v>0</v>
      </c>
      <c r="N292" s="55"/>
    </row>
    <row r="293" spans="1:14" x14ac:dyDescent="0.2">
      <c r="A293" t="str">
        <f>'Tipps eintragen'!A295</f>
        <v>Dortmund</v>
      </c>
      <c r="B293" s="17" t="s">
        <v>69</v>
      </c>
      <c r="C293" t="str">
        <f>'Tipps eintragen'!C295</f>
        <v>M'gladbach</v>
      </c>
      <c r="D293" s="15"/>
      <c r="E293" s="2" t="s">
        <v>2</v>
      </c>
      <c r="F293" s="104"/>
      <c r="G293" s="96" t="str">
        <f t="shared" si="57"/>
        <v xml:space="preserve"> </v>
      </c>
      <c r="H293" s="49" t="str">
        <f>IF(ISNUMBER('Tipps eintragen'!D295),'Tipps eintragen'!D295,"")</f>
        <v/>
      </c>
      <c r="I293" s="2" t="s">
        <v>2</v>
      </c>
      <c r="J293" s="32" t="str">
        <f>IF(ISNUMBER('Tipps eintragen'!F295),'Tipps eintragen'!F295,"")</f>
        <v/>
      </c>
      <c r="K293" s="96" t="str">
        <f t="shared" si="58"/>
        <v/>
      </c>
      <c r="L293" s="52">
        <f t="shared" si="63"/>
        <v>0</v>
      </c>
      <c r="M293" s="52">
        <f t="shared" si="64"/>
        <v>0</v>
      </c>
      <c r="N293" s="55"/>
    </row>
    <row r="294" spans="1:14" x14ac:dyDescent="0.2">
      <c r="A294" t="str">
        <f>'Tipps eintragen'!A296</f>
        <v>Freiburg</v>
      </c>
      <c r="B294" s="17" t="s">
        <v>69</v>
      </c>
      <c r="C294" t="str">
        <f>'Tipps eintragen'!C296</f>
        <v>Elversberg</v>
      </c>
      <c r="D294" s="15"/>
      <c r="E294" s="2" t="s">
        <v>2</v>
      </c>
      <c r="F294" s="104"/>
      <c r="G294" s="96" t="str">
        <f t="shared" si="57"/>
        <v xml:space="preserve"> </v>
      </c>
      <c r="H294" s="49" t="str">
        <f>IF(ISNUMBER('Tipps eintragen'!D296),'Tipps eintragen'!D296,"")</f>
        <v/>
      </c>
      <c r="I294" s="2" t="s">
        <v>2</v>
      </c>
      <c r="J294" s="32" t="str">
        <f>IF(ISNUMBER('Tipps eintragen'!F296),'Tipps eintragen'!F296,"")</f>
        <v/>
      </c>
      <c r="K294" s="96" t="str">
        <f t="shared" si="58"/>
        <v/>
      </c>
      <c r="L294" s="52">
        <f t="shared" si="63"/>
        <v>0</v>
      </c>
      <c r="M294" s="52">
        <f t="shared" si="64"/>
        <v>0</v>
      </c>
      <c r="N294" s="55"/>
    </row>
    <row r="295" spans="1:14" x14ac:dyDescent="0.2">
      <c r="A295" t="str">
        <f>'Tipps eintragen'!A297</f>
        <v>Mainz</v>
      </c>
      <c r="B295" s="17" t="s">
        <v>69</v>
      </c>
      <c r="C295" t="str">
        <f>'Tipps eintragen'!C297</f>
        <v>Augsburg</v>
      </c>
      <c r="D295" s="15"/>
      <c r="E295" s="2" t="s">
        <v>2</v>
      </c>
      <c r="F295" s="104"/>
      <c r="G295" s="96" t="str">
        <f t="shared" si="57"/>
        <v xml:space="preserve"> </v>
      </c>
      <c r="H295" s="49" t="str">
        <f>IF(ISNUMBER('Tipps eintragen'!D297),'Tipps eintragen'!D297,"")</f>
        <v/>
      </c>
      <c r="I295" s="2" t="s">
        <v>2</v>
      </c>
      <c r="J295" s="32" t="str">
        <f>IF(ISNUMBER('Tipps eintragen'!F297),'Tipps eintragen'!F297,"")</f>
        <v/>
      </c>
      <c r="K295" s="96" t="str">
        <f t="shared" si="58"/>
        <v/>
      </c>
      <c r="L295" s="52">
        <f t="shared" si="63"/>
        <v>0</v>
      </c>
      <c r="M295" s="52">
        <f t="shared" si="64"/>
        <v>0</v>
      </c>
      <c r="N295" s="55"/>
    </row>
    <row r="296" spans="1:14" x14ac:dyDescent="0.2">
      <c r="A296" t="str">
        <f>'Tipps eintragen'!A298</f>
        <v>Paderborn</v>
      </c>
      <c r="B296" s="17" t="s">
        <v>69</v>
      </c>
      <c r="C296" t="str">
        <f>'Tipps eintragen'!C298</f>
        <v>Leverkusen</v>
      </c>
      <c r="D296" s="15"/>
      <c r="E296" s="2" t="s">
        <v>2</v>
      </c>
      <c r="F296" s="104"/>
      <c r="G296" s="96" t="str">
        <f t="shared" si="57"/>
        <v xml:space="preserve"> </v>
      </c>
      <c r="H296" s="49" t="str">
        <f>IF(ISNUMBER('Tipps eintragen'!D298),'Tipps eintragen'!D298,"")</f>
        <v/>
      </c>
      <c r="I296" s="2" t="s">
        <v>2</v>
      </c>
      <c r="J296" s="32" t="str">
        <f>IF(ISNUMBER('Tipps eintragen'!F298),'Tipps eintragen'!F298,"")</f>
        <v/>
      </c>
      <c r="K296" s="96" t="str">
        <f t="shared" si="58"/>
        <v/>
      </c>
      <c r="L296" s="52">
        <f t="shared" si="63"/>
        <v>0</v>
      </c>
      <c r="M296" s="52">
        <f t="shared" si="64"/>
        <v>0</v>
      </c>
      <c r="N296" s="55"/>
    </row>
    <row r="297" spans="1:14" x14ac:dyDescent="0.2">
      <c r="A297" t="str">
        <f>'Tipps eintragen'!A299</f>
        <v>Hoffenheim</v>
      </c>
      <c r="B297" s="17" t="s">
        <v>69</v>
      </c>
      <c r="C297" t="str">
        <f>'Tipps eintragen'!C299</f>
        <v>Frankfurt</v>
      </c>
      <c r="D297" s="15"/>
      <c r="E297" s="2" t="s">
        <v>2</v>
      </c>
      <c r="F297" s="104"/>
      <c r="G297" s="96" t="str">
        <f t="shared" si="57"/>
        <v xml:space="preserve"> </v>
      </c>
      <c r="H297" s="49" t="str">
        <f>IF(ISNUMBER('Tipps eintragen'!D299),'Tipps eintragen'!D299,"")</f>
        <v/>
      </c>
      <c r="I297" s="2" t="s">
        <v>2</v>
      </c>
      <c r="J297" s="32" t="str">
        <f>IF(ISNUMBER('Tipps eintragen'!F299),'Tipps eintragen'!F299,"")</f>
        <v/>
      </c>
      <c r="K297" s="96" t="str">
        <f t="shared" si="58"/>
        <v/>
      </c>
      <c r="L297" s="52">
        <f t="shared" si="63"/>
        <v>0</v>
      </c>
      <c r="M297" s="52">
        <f t="shared" si="64"/>
        <v>0</v>
      </c>
      <c r="N297" s="55"/>
    </row>
    <row r="298" spans="1:14" x14ac:dyDescent="0.2">
      <c r="A298" t="str">
        <f>'Tipps eintragen'!A300</f>
        <v>Leipzig</v>
      </c>
      <c r="B298" s="17" t="s">
        <v>69</v>
      </c>
      <c r="C298" t="str">
        <f>'Tipps eintragen'!C300</f>
        <v>Union Berlin</v>
      </c>
      <c r="D298" s="15"/>
      <c r="E298" s="2" t="s">
        <v>2</v>
      </c>
      <c r="F298" s="104"/>
      <c r="G298" s="96" t="str">
        <f t="shared" si="57"/>
        <v xml:space="preserve"> </v>
      </c>
      <c r="H298" s="49" t="str">
        <f>IF(ISNUMBER('Tipps eintragen'!D300),'Tipps eintragen'!D300,"")</f>
        <v/>
      </c>
      <c r="I298" s="2" t="s">
        <v>2</v>
      </c>
      <c r="J298" s="32" t="str">
        <f>IF(ISNUMBER('Tipps eintragen'!F300),'Tipps eintragen'!F300,"")</f>
        <v/>
      </c>
      <c r="K298" s="96" t="str">
        <f t="shared" si="58"/>
        <v/>
      </c>
      <c r="L298" s="52">
        <f t="shared" si="63"/>
        <v>0</v>
      </c>
      <c r="M298" s="52">
        <f t="shared" si="64"/>
        <v>0</v>
      </c>
      <c r="N298" s="55"/>
    </row>
    <row r="299" spans="1:14" ht="13.5" thickBot="1" x14ac:dyDescent="0.25">
      <c r="A299" s="12"/>
      <c r="B299" s="13"/>
      <c r="C299" s="12"/>
      <c r="D299" s="14"/>
      <c r="E299" s="13" t="s">
        <v>0</v>
      </c>
      <c r="F299" s="24"/>
      <c r="G299" s="96" t="str">
        <f t="shared" si="57"/>
        <v xml:space="preserve"> </v>
      </c>
      <c r="H299" s="50" t="str">
        <f>IF(ISNUMBER('Tipps eintragen'!D301),'Tipps eintragen'!D301,"")</f>
        <v/>
      </c>
      <c r="I299" s="13" t="s">
        <v>0</v>
      </c>
      <c r="J299" s="24" t="str">
        <f>IF(ISNUMBER('Tipps eintragen'!F301),'Tipps eintragen'!F301,"")</f>
        <v/>
      </c>
      <c r="K299" s="96" t="str">
        <f t="shared" si="58"/>
        <v/>
      </c>
      <c r="L299" s="50" t="s">
        <v>0</v>
      </c>
      <c r="M299" s="50"/>
      <c r="N299" s="56">
        <f>SUM(L290:M298)</f>
        <v>0</v>
      </c>
    </row>
    <row r="300" spans="1:14" s="10" customFormat="1" ht="15.75" x14ac:dyDescent="0.25">
      <c r="A300" s="130" t="str">
        <f>'Tipps eintragen'!A302</f>
        <v>28. Spieltag 02.-04.04.2027</v>
      </c>
      <c r="B300" s="130"/>
      <c r="C300" s="131"/>
      <c r="D300" s="11"/>
      <c r="E300" s="10" t="s">
        <v>0</v>
      </c>
      <c r="F300" s="25"/>
      <c r="G300" s="97" t="str">
        <f t="shared" si="57"/>
        <v xml:space="preserve"> </v>
      </c>
      <c r="H300" s="49" t="str">
        <f>IF(ISNUMBER('Tipps eintragen'!D302),'Tipps eintragen'!D302,"")</f>
        <v/>
      </c>
      <c r="I300" s="10" t="s">
        <v>0</v>
      </c>
      <c r="J300" s="32" t="str">
        <f>IF(ISNUMBER('Tipps eintragen'!F302),'Tipps eintragen'!F302,"")</f>
        <v/>
      </c>
      <c r="K300" s="97" t="str">
        <f t="shared" si="58"/>
        <v/>
      </c>
      <c r="L300" s="57" t="s">
        <v>0</v>
      </c>
      <c r="M300" s="52"/>
      <c r="N300" s="54"/>
    </row>
    <row r="301" spans="1:14" x14ac:dyDescent="0.2">
      <c r="A301" t="str">
        <f>'Tipps eintragen'!A303</f>
        <v>Bayern</v>
      </c>
      <c r="B301" s="17" t="s">
        <v>69</v>
      </c>
      <c r="C301" t="str">
        <f>'Tipps eintragen'!C303</f>
        <v>Hamburg</v>
      </c>
      <c r="D301" s="15"/>
      <c r="E301" s="2" t="s">
        <v>2</v>
      </c>
      <c r="F301" s="104"/>
      <c r="G301" s="96" t="str">
        <f t="shared" si="57"/>
        <v xml:space="preserve"> </v>
      </c>
      <c r="H301" s="49" t="str">
        <f>IF(ISNUMBER('Tipps eintragen'!D303),'Tipps eintragen'!D303,"")</f>
        <v/>
      </c>
      <c r="I301" s="2" t="s">
        <v>2</v>
      </c>
      <c r="J301" s="32" t="str">
        <f>IF(ISNUMBER('Tipps eintragen'!F303),'Tipps eintragen'!F303,"")</f>
        <v/>
      </c>
      <c r="K301" s="96" t="str">
        <f t="shared" si="58"/>
        <v/>
      </c>
      <c r="L301" s="52">
        <f t="shared" ref="L301:L309" si="65">IF(ISNUMBER(K301),IF(G301=K301,IF(K301=2,Pkte_AS,IF(K301=1,Pkte_HS,Pkte_U)),0),0)</f>
        <v>0</v>
      </c>
      <c r="M301" s="52">
        <f t="shared" ref="M301:M309" si="66">IF(AND(ISNUMBER(G301),ISNUMBER(K301)),IF(AND(D301=H301,F301=J301),2,0),0)</f>
        <v>0</v>
      </c>
      <c r="N301" s="55"/>
    </row>
    <row r="302" spans="1:14" x14ac:dyDescent="0.2">
      <c r="A302" t="str">
        <f>'Tipps eintragen'!A304</f>
        <v>M'gladbach</v>
      </c>
      <c r="B302" s="17" t="s">
        <v>69</v>
      </c>
      <c r="C302" t="str">
        <f>'Tipps eintragen'!C304</f>
        <v>Bremen</v>
      </c>
      <c r="D302" s="15"/>
      <c r="E302" s="2" t="s">
        <v>2</v>
      </c>
      <c r="F302" s="104"/>
      <c r="G302" s="96" t="str">
        <f t="shared" si="57"/>
        <v xml:space="preserve"> </v>
      </c>
      <c r="H302" s="49" t="str">
        <f>IF(ISNUMBER('Tipps eintragen'!D304),'Tipps eintragen'!D304,"")</f>
        <v/>
      </c>
      <c r="I302" s="2" t="s">
        <v>2</v>
      </c>
      <c r="J302" s="32" t="str">
        <f>IF(ISNUMBER('Tipps eintragen'!F304),'Tipps eintragen'!F304,"")</f>
        <v/>
      </c>
      <c r="K302" s="96" t="str">
        <f t="shared" si="58"/>
        <v/>
      </c>
      <c r="L302" s="52">
        <f t="shared" si="65"/>
        <v>0</v>
      </c>
      <c r="M302" s="52">
        <f t="shared" si="66"/>
        <v>0</v>
      </c>
      <c r="N302" s="55"/>
    </row>
    <row r="303" spans="1:14" x14ac:dyDescent="0.2">
      <c r="A303" t="str">
        <f>'Tipps eintragen'!A305</f>
        <v>Frankfurt</v>
      </c>
      <c r="B303" s="17" t="s">
        <v>69</v>
      </c>
      <c r="C303" t="str">
        <f>'Tipps eintragen'!C305</f>
        <v>Stuttgart</v>
      </c>
      <c r="D303" s="15"/>
      <c r="E303" s="2" t="s">
        <v>2</v>
      </c>
      <c r="F303" s="104"/>
      <c r="G303" s="96" t="str">
        <f t="shared" si="57"/>
        <v xml:space="preserve"> </v>
      </c>
      <c r="H303" s="49" t="str">
        <f>IF(ISNUMBER('Tipps eintragen'!D305),'Tipps eintragen'!D305,"")</f>
        <v/>
      </c>
      <c r="I303" s="2" t="s">
        <v>2</v>
      </c>
      <c r="J303" s="32" t="str">
        <f>IF(ISNUMBER('Tipps eintragen'!F305),'Tipps eintragen'!F305,"")</f>
        <v/>
      </c>
      <c r="K303" s="96" t="str">
        <f t="shared" si="58"/>
        <v/>
      </c>
      <c r="L303" s="52">
        <f t="shared" si="65"/>
        <v>0</v>
      </c>
      <c r="M303" s="52">
        <f t="shared" si="66"/>
        <v>0</v>
      </c>
      <c r="N303" s="55"/>
    </row>
    <row r="304" spans="1:14" x14ac:dyDescent="0.2">
      <c r="A304" t="str">
        <f>'Tipps eintragen'!A306</f>
        <v>Schalke</v>
      </c>
      <c r="B304" s="17" t="s">
        <v>69</v>
      </c>
      <c r="C304" t="str">
        <f>'Tipps eintragen'!C306</f>
        <v>Paderborn</v>
      </c>
      <c r="D304" s="15"/>
      <c r="E304" s="2" t="s">
        <v>2</v>
      </c>
      <c r="F304" s="104"/>
      <c r="G304" s="96" t="str">
        <f t="shared" si="57"/>
        <v xml:space="preserve"> </v>
      </c>
      <c r="H304" s="49" t="str">
        <f>IF(ISNUMBER('Tipps eintragen'!D306),'Tipps eintragen'!D306,"")</f>
        <v/>
      </c>
      <c r="I304" s="2" t="s">
        <v>2</v>
      </c>
      <c r="J304" s="32" t="str">
        <f>IF(ISNUMBER('Tipps eintragen'!F306),'Tipps eintragen'!F306,"")</f>
        <v/>
      </c>
      <c r="K304" s="96" t="str">
        <f t="shared" si="58"/>
        <v/>
      </c>
      <c r="L304" s="52">
        <f t="shared" si="65"/>
        <v>0</v>
      </c>
      <c r="M304" s="52">
        <f t="shared" si="66"/>
        <v>0</v>
      </c>
      <c r="N304" s="55"/>
    </row>
    <row r="305" spans="1:14" x14ac:dyDescent="0.2">
      <c r="A305" t="str">
        <f>'Tipps eintragen'!A307</f>
        <v>Leverkusen</v>
      </c>
      <c r="B305" s="17" t="s">
        <v>69</v>
      </c>
      <c r="C305" t="str">
        <f>'Tipps eintragen'!C307</f>
        <v>Dortmund</v>
      </c>
      <c r="D305" s="15"/>
      <c r="E305" s="2" t="s">
        <v>2</v>
      </c>
      <c r="F305" s="104"/>
      <c r="G305" s="96" t="str">
        <f t="shared" si="57"/>
        <v xml:space="preserve"> </v>
      </c>
      <c r="H305" s="49" t="str">
        <f>IF(ISNUMBER('Tipps eintragen'!D307),'Tipps eintragen'!D307,"")</f>
        <v/>
      </c>
      <c r="I305" s="2" t="s">
        <v>2</v>
      </c>
      <c r="J305" s="32" t="str">
        <f>IF(ISNUMBER('Tipps eintragen'!F307),'Tipps eintragen'!F307,"")</f>
        <v/>
      </c>
      <c r="K305" s="96" t="str">
        <f t="shared" si="58"/>
        <v/>
      </c>
      <c r="L305" s="52">
        <f t="shared" si="65"/>
        <v>0</v>
      </c>
      <c r="M305" s="52">
        <f t="shared" si="66"/>
        <v>0</v>
      </c>
      <c r="N305" s="55"/>
    </row>
    <row r="306" spans="1:14" x14ac:dyDescent="0.2">
      <c r="A306" t="str">
        <f>'Tipps eintragen'!A308</f>
        <v>Union Berlin</v>
      </c>
      <c r="B306" s="17" t="s">
        <v>69</v>
      </c>
      <c r="C306" t="str">
        <f>'Tipps eintragen'!C308</f>
        <v>Mainz</v>
      </c>
      <c r="D306" s="15"/>
      <c r="E306" s="2" t="s">
        <v>2</v>
      </c>
      <c r="F306" s="104"/>
      <c r="G306" s="96" t="str">
        <f t="shared" si="57"/>
        <v xml:space="preserve"> </v>
      </c>
      <c r="H306" s="49" t="str">
        <f>IF(ISNUMBER('Tipps eintragen'!D308),'Tipps eintragen'!D308,"")</f>
        <v/>
      </c>
      <c r="I306" s="2" t="s">
        <v>2</v>
      </c>
      <c r="J306" s="32" t="str">
        <f>IF(ISNUMBER('Tipps eintragen'!F308),'Tipps eintragen'!F308,"")</f>
        <v/>
      </c>
      <c r="K306" s="96" t="str">
        <f t="shared" si="58"/>
        <v/>
      </c>
      <c r="L306" s="52">
        <f t="shared" si="65"/>
        <v>0</v>
      </c>
      <c r="M306" s="52">
        <f t="shared" si="66"/>
        <v>0</v>
      </c>
      <c r="N306" s="55"/>
    </row>
    <row r="307" spans="1:14" x14ac:dyDescent="0.2">
      <c r="A307" t="str">
        <f>'Tipps eintragen'!A309</f>
        <v>Augsburg</v>
      </c>
      <c r="B307" s="17" t="s">
        <v>69</v>
      </c>
      <c r="C307" t="str">
        <f>'Tipps eintragen'!C309</f>
        <v>Hoffenheim</v>
      </c>
      <c r="D307" s="15"/>
      <c r="E307" s="2" t="s">
        <v>2</v>
      </c>
      <c r="F307" s="104"/>
      <c r="G307" s="96" t="str">
        <f t="shared" si="57"/>
        <v xml:space="preserve"> </v>
      </c>
      <c r="H307" s="49" t="str">
        <f>IF(ISNUMBER('Tipps eintragen'!D309),'Tipps eintragen'!D309,"")</f>
        <v/>
      </c>
      <c r="I307" s="2" t="s">
        <v>2</v>
      </c>
      <c r="J307" s="32" t="str">
        <f>IF(ISNUMBER('Tipps eintragen'!F309),'Tipps eintragen'!F309,"")</f>
        <v/>
      </c>
      <c r="K307" s="96" t="str">
        <f t="shared" si="58"/>
        <v/>
      </c>
      <c r="L307" s="52">
        <f t="shared" si="65"/>
        <v>0</v>
      </c>
      <c r="M307" s="52">
        <f t="shared" si="66"/>
        <v>0</v>
      </c>
      <c r="N307" s="55"/>
    </row>
    <row r="308" spans="1:14" x14ac:dyDescent="0.2">
      <c r="A308" t="str">
        <f>'Tipps eintragen'!A310</f>
        <v>Leipzig</v>
      </c>
      <c r="B308" s="17" t="s">
        <v>69</v>
      </c>
      <c r="C308" t="str">
        <f>'Tipps eintragen'!C310</f>
        <v>Freiburg</v>
      </c>
      <c r="D308" s="15"/>
      <c r="E308" s="2" t="s">
        <v>2</v>
      </c>
      <c r="F308" s="104"/>
      <c r="G308" s="96" t="str">
        <f t="shared" si="57"/>
        <v xml:space="preserve"> </v>
      </c>
      <c r="H308" s="49" t="str">
        <f>IF(ISNUMBER('Tipps eintragen'!D310),'Tipps eintragen'!D310,"")</f>
        <v/>
      </c>
      <c r="I308" s="2" t="s">
        <v>2</v>
      </c>
      <c r="J308" s="32" t="str">
        <f>IF(ISNUMBER('Tipps eintragen'!F310),'Tipps eintragen'!F310,"")</f>
        <v/>
      </c>
      <c r="K308" s="96" t="str">
        <f t="shared" si="58"/>
        <v/>
      </c>
      <c r="L308" s="52">
        <f t="shared" si="65"/>
        <v>0</v>
      </c>
      <c r="M308" s="52">
        <f t="shared" si="66"/>
        <v>0</v>
      </c>
      <c r="N308" s="55"/>
    </row>
    <row r="309" spans="1:14" x14ac:dyDescent="0.2">
      <c r="A309" t="str">
        <f>'Tipps eintragen'!A311</f>
        <v>Elversberg</v>
      </c>
      <c r="B309" s="17" t="s">
        <v>69</v>
      </c>
      <c r="C309" t="str">
        <f>'Tipps eintragen'!C311</f>
        <v>Köln</v>
      </c>
      <c r="D309" s="15"/>
      <c r="E309" s="2" t="s">
        <v>2</v>
      </c>
      <c r="F309" s="104"/>
      <c r="G309" s="96" t="str">
        <f t="shared" si="57"/>
        <v xml:space="preserve"> </v>
      </c>
      <c r="H309" s="49" t="str">
        <f>IF(ISNUMBER('Tipps eintragen'!D311),'Tipps eintragen'!D311,"")</f>
        <v/>
      </c>
      <c r="I309" s="2" t="s">
        <v>2</v>
      </c>
      <c r="J309" s="32" t="str">
        <f>IF(ISNUMBER('Tipps eintragen'!F311),'Tipps eintragen'!F311,"")</f>
        <v/>
      </c>
      <c r="K309" s="96" t="str">
        <f t="shared" si="58"/>
        <v/>
      </c>
      <c r="L309" s="52">
        <f t="shared" si="65"/>
        <v>0</v>
      </c>
      <c r="M309" s="52">
        <f t="shared" si="66"/>
        <v>0</v>
      </c>
      <c r="N309" s="55"/>
    </row>
    <row r="310" spans="1:14" ht="13.5" thickBot="1" x14ac:dyDescent="0.25">
      <c r="A310" s="12"/>
      <c r="B310" s="13"/>
      <c r="C310" s="12"/>
      <c r="D310" s="14"/>
      <c r="E310" s="13" t="s">
        <v>0</v>
      </c>
      <c r="F310" s="24"/>
      <c r="G310" s="96" t="str">
        <f t="shared" si="57"/>
        <v xml:space="preserve"> </v>
      </c>
      <c r="H310" s="50" t="str">
        <f>IF(ISNUMBER('Tipps eintragen'!D312),'Tipps eintragen'!D312,"")</f>
        <v/>
      </c>
      <c r="I310" s="13" t="s">
        <v>0</v>
      </c>
      <c r="J310" s="24" t="str">
        <f>IF(ISNUMBER('Tipps eintragen'!F312),'Tipps eintragen'!F312,"")</f>
        <v/>
      </c>
      <c r="K310" s="96" t="str">
        <f t="shared" si="58"/>
        <v/>
      </c>
      <c r="L310" s="50" t="s">
        <v>0</v>
      </c>
      <c r="M310" s="50"/>
      <c r="N310" s="56">
        <f>SUM(L301:M309)</f>
        <v>0</v>
      </c>
    </row>
    <row r="311" spans="1:14" s="10" customFormat="1" ht="15.75" x14ac:dyDescent="0.25">
      <c r="A311" s="130" t="str">
        <f>'Tipps eintragen'!A313</f>
        <v>29. Spieltag 09.-11.04.2027</v>
      </c>
      <c r="B311" s="130"/>
      <c r="C311" s="131"/>
      <c r="D311" s="11"/>
      <c r="E311" s="10" t="s">
        <v>0</v>
      </c>
      <c r="F311" s="25"/>
      <c r="G311" s="97" t="str">
        <f t="shared" si="57"/>
        <v xml:space="preserve"> </v>
      </c>
      <c r="H311" s="49" t="str">
        <f>IF(ISNUMBER('Tipps eintragen'!D313),'Tipps eintragen'!D313,"")</f>
        <v/>
      </c>
      <c r="I311" s="10" t="s">
        <v>0</v>
      </c>
      <c r="J311" s="32" t="str">
        <f>IF(ISNUMBER('Tipps eintragen'!F313),'Tipps eintragen'!F313,"")</f>
        <v/>
      </c>
      <c r="K311" s="97" t="str">
        <f t="shared" si="58"/>
        <v/>
      </c>
      <c r="L311" s="57" t="s">
        <v>0</v>
      </c>
      <c r="M311" s="52"/>
      <c r="N311" s="54"/>
    </row>
    <row r="312" spans="1:14" x14ac:dyDescent="0.2">
      <c r="A312" t="str">
        <f>'Tipps eintragen'!A314</f>
        <v>Hamburg</v>
      </c>
      <c r="B312" s="17" t="s">
        <v>69</v>
      </c>
      <c r="C312" t="str">
        <f>'Tipps eintragen'!C314</f>
        <v>Union Berlin</v>
      </c>
      <c r="D312" s="15"/>
      <c r="E312" s="2" t="s">
        <v>2</v>
      </c>
      <c r="F312" s="104"/>
      <c r="G312" s="96" t="str">
        <f t="shared" si="57"/>
        <v xml:space="preserve"> </v>
      </c>
      <c r="H312" s="49" t="str">
        <f>IF(ISNUMBER('Tipps eintragen'!D314),'Tipps eintragen'!D314,"")</f>
        <v/>
      </c>
      <c r="I312" s="2" t="s">
        <v>2</v>
      </c>
      <c r="J312" s="32" t="str">
        <f>IF(ISNUMBER('Tipps eintragen'!F314),'Tipps eintragen'!F314,"")</f>
        <v/>
      </c>
      <c r="K312" s="96" t="str">
        <f t="shared" si="58"/>
        <v/>
      </c>
      <c r="L312" s="52">
        <f t="shared" ref="L312:L320" si="67">IF(ISNUMBER(K312),IF(G312=K312,IF(K312=2,Pkte_AS,IF(K312=1,Pkte_HS,Pkte_U)),0),0)</f>
        <v>0</v>
      </c>
      <c r="M312" s="52">
        <f t="shared" ref="M312:M320" si="68">IF(AND(ISNUMBER(G312),ISNUMBER(K312)),IF(AND(D312=H312,F312=J312),2,0),0)</f>
        <v>0</v>
      </c>
      <c r="N312" s="55"/>
    </row>
    <row r="313" spans="1:14" x14ac:dyDescent="0.2">
      <c r="A313" t="str">
        <f>'Tipps eintragen'!A315</f>
        <v>Bremen</v>
      </c>
      <c r="B313" s="17" t="s">
        <v>69</v>
      </c>
      <c r="C313" t="str">
        <f>'Tipps eintragen'!C315</f>
        <v>Frankfurt</v>
      </c>
      <c r="D313" s="15"/>
      <c r="E313" s="2" t="s">
        <v>2</v>
      </c>
      <c r="F313" s="104"/>
      <c r="G313" s="96" t="str">
        <f t="shared" si="57"/>
        <v xml:space="preserve"> </v>
      </c>
      <c r="H313" s="49" t="str">
        <f>IF(ISNUMBER('Tipps eintragen'!D315),'Tipps eintragen'!D315,"")</f>
        <v/>
      </c>
      <c r="I313" s="2" t="s">
        <v>2</v>
      </c>
      <c r="J313" s="32" t="str">
        <f>IF(ISNUMBER('Tipps eintragen'!F315),'Tipps eintragen'!F315,"")</f>
        <v/>
      </c>
      <c r="K313" s="96" t="str">
        <f t="shared" si="58"/>
        <v/>
      </c>
      <c r="L313" s="52">
        <f t="shared" si="67"/>
        <v>0</v>
      </c>
      <c r="M313" s="52">
        <f t="shared" si="68"/>
        <v>0</v>
      </c>
      <c r="N313" s="55"/>
    </row>
    <row r="314" spans="1:14" x14ac:dyDescent="0.2">
      <c r="A314" t="str">
        <f>'Tipps eintragen'!A316</f>
        <v>Stuttgart</v>
      </c>
      <c r="B314" s="17" t="s">
        <v>69</v>
      </c>
      <c r="C314" t="str">
        <f>'Tipps eintragen'!C316</f>
        <v>Elversberg</v>
      </c>
      <c r="D314" s="15"/>
      <c r="E314" s="2" t="s">
        <v>2</v>
      </c>
      <c r="F314" s="104"/>
      <c r="G314" s="96" t="str">
        <f t="shared" si="57"/>
        <v xml:space="preserve"> </v>
      </c>
      <c r="H314" s="49" t="str">
        <f>IF(ISNUMBER('Tipps eintragen'!D316),'Tipps eintragen'!D316,"")</f>
        <v/>
      </c>
      <c r="I314" s="2" t="s">
        <v>2</v>
      </c>
      <c r="J314" s="32" t="str">
        <f>IF(ISNUMBER('Tipps eintragen'!F316),'Tipps eintragen'!F316,"")</f>
        <v/>
      </c>
      <c r="K314" s="96" t="str">
        <f t="shared" si="58"/>
        <v/>
      </c>
      <c r="L314" s="52">
        <f t="shared" si="67"/>
        <v>0</v>
      </c>
      <c r="M314" s="52">
        <f t="shared" si="68"/>
        <v>0</v>
      </c>
      <c r="N314" s="55"/>
    </row>
    <row r="315" spans="1:14" x14ac:dyDescent="0.2">
      <c r="A315" t="str">
        <f>'Tipps eintragen'!A317</f>
        <v>M'gladbach</v>
      </c>
      <c r="B315" s="17" t="s">
        <v>69</v>
      </c>
      <c r="C315" t="str">
        <f>'Tipps eintragen'!C317</f>
        <v>Leverkusen</v>
      </c>
      <c r="D315" s="15"/>
      <c r="E315" s="2" t="s">
        <v>2</v>
      </c>
      <c r="F315" s="104"/>
      <c r="G315" s="96" t="str">
        <f t="shared" si="57"/>
        <v xml:space="preserve"> </v>
      </c>
      <c r="H315" s="49" t="str">
        <f>IF(ISNUMBER('Tipps eintragen'!D317),'Tipps eintragen'!D317,"")</f>
        <v/>
      </c>
      <c r="I315" s="2" t="s">
        <v>2</v>
      </c>
      <c r="J315" s="32" t="str">
        <f>IF(ISNUMBER('Tipps eintragen'!F317),'Tipps eintragen'!F317,"")</f>
        <v/>
      </c>
      <c r="K315" s="96" t="str">
        <f t="shared" si="58"/>
        <v/>
      </c>
      <c r="L315" s="52">
        <f t="shared" si="67"/>
        <v>0</v>
      </c>
      <c r="M315" s="52">
        <f t="shared" si="68"/>
        <v>0</v>
      </c>
      <c r="N315" s="55"/>
    </row>
    <row r="316" spans="1:14" x14ac:dyDescent="0.2">
      <c r="A316" t="str">
        <f>'Tipps eintragen'!A318</f>
        <v>Köln</v>
      </c>
      <c r="B316" s="17" t="s">
        <v>69</v>
      </c>
      <c r="C316" t="str">
        <f>'Tipps eintragen'!C318</f>
        <v>Augsburg</v>
      </c>
      <c r="D316" s="15"/>
      <c r="E316" s="2" t="s">
        <v>2</v>
      </c>
      <c r="F316" s="104"/>
      <c r="G316" s="96" t="str">
        <f t="shared" si="57"/>
        <v xml:space="preserve"> </v>
      </c>
      <c r="H316" s="49" t="str">
        <f>IF(ISNUMBER('Tipps eintragen'!D318),'Tipps eintragen'!D318,"")</f>
        <v/>
      </c>
      <c r="I316" s="2" t="s">
        <v>2</v>
      </c>
      <c r="J316" s="32" t="str">
        <f>IF(ISNUMBER('Tipps eintragen'!F318),'Tipps eintragen'!F318,"")</f>
        <v/>
      </c>
      <c r="K316" s="96" t="str">
        <f t="shared" si="58"/>
        <v/>
      </c>
      <c r="L316" s="52">
        <f t="shared" si="67"/>
        <v>0</v>
      </c>
      <c r="M316" s="52">
        <f t="shared" si="68"/>
        <v>0</v>
      </c>
      <c r="N316" s="55"/>
    </row>
    <row r="317" spans="1:14" x14ac:dyDescent="0.2">
      <c r="A317" t="str">
        <f>'Tipps eintragen'!A319</f>
        <v>Dortmund</v>
      </c>
      <c r="B317" s="17" t="s">
        <v>69</v>
      </c>
      <c r="C317" t="str">
        <f>'Tipps eintragen'!C319</f>
        <v>Schalke</v>
      </c>
      <c r="D317" s="15"/>
      <c r="E317" s="2" t="s">
        <v>2</v>
      </c>
      <c r="F317" s="104"/>
      <c r="G317" s="96" t="str">
        <f t="shared" si="57"/>
        <v xml:space="preserve"> </v>
      </c>
      <c r="H317" s="49" t="str">
        <f>IF(ISNUMBER('Tipps eintragen'!D319),'Tipps eintragen'!D319,"")</f>
        <v/>
      </c>
      <c r="I317" s="2" t="s">
        <v>2</v>
      </c>
      <c r="J317" s="32" t="str">
        <f>IF(ISNUMBER('Tipps eintragen'!F319),'Tipps eintragen'!F319,"")</f>
        <v/>
      </c>
      <c r="K317" s="96" t="str">
        <f t="shared" si="58"/>
        <v/>
      </c>
      <c r="L317" s="52">
        <f t="shared" si="67"/>
        <v>0</v>
      </c>
      <c r="M317" s="52">
        <f t="shared" si="68"/>
        <v>0</v>
      </c>
      <c r="N317" s="55"/>
    </row>
    <row r="318" spans="1:14" x14ac:dyDescent="0.2">
      <c r="A318" t="str">
        <f>'Tipps eintragen'!A320</f>
        <v>Mainz</v>
      </c>
      <c r="B318" s="17" t="s">
        <v>69</v>
      </c>
      <c r="C318" t="str">
        <f>'Tipps eintragen'!C320</f>
        <v>Leipzig</v>
      </c>
      <c r="D318" s="15"/>
      <c r="E318" s="2" t="s">
        <v>2</v>
      </c>
      <c r="F318" s="104"/>
      <c r="G318" s="96" t="str">
        <f t="shared" si="57"/>
        <v xml:space="preserve"> </v>
      </c>
      <c r="H318" s="49" t="str">
        <f>IF(ISNUMBER('Tipps eintragen'!D320),'Tipps eintragen'!D320,"")</f>
        <v/>
      </c>
      <c r="I318" s="2" t="s">
        <v>2</v>
      </c>
      <c r="J318" s="32" t="str">
        <f>IF(ISNUMBER('Tipps eintragen'!F320),'Tipps eintragen'!F320,"")</f>
        <v/>
      </c>
      <c r="K318" s="96" t="str">
        <f t="shared" si="58"/>
        <v/>
      </c>
      <c r="L318" s="52">
        <f t="shared" si="67"/>
        <v>0</v>
      </c>
      <c r="M318" s="52">
        <f t="shared" si="68"/>
        <v>0</v>
      </c>
      <c r="N318" s="55"/>
    </row>
    <row r="319" spans="1:14" x14ac:dyDescent="0.2">
      <c r="A319" t="str">
        <f>'Tipps eintragen'!A321</f>
        <v>Paderborn</v>
      </c>
      <c r="B319" s="17" t="s">
        <v>69</v>
      </c>
      <c r="C319" t="str">
        <f>'Tipps eintragen'!C321</f>
        <v>Bayern</v>
      </c>
      <c r="D319" s="15"/>
      <c r="E319" s="2" t="s">
        <v>2</v>
      </c>
      <c r="F319" s="104"/>
      <c r="G319" s="96" t="str">
        <f t="shared" si="57"/>
        <v xml:space="preserve"> </v>
      </c>
      <c r="H319" s="49" t="str">
        <f>IF(ISNUMBER('Tipps eintragen'!D321),'Tipps eintragen'!D321,"")</f>
        <v/>
      </c>
      <c r="I319" s="2" t="s">
        <v>2</v>
      </c>
      <c r="J319" s="32" t="str">
        <f>IF(ISNUMBER('Tipps eintragen'!F321),'Tipps eintragen'!F321,"")</f>
        <v/>
      </c>
      <c r="K319" s="96" t="str">
        <f t="shared" si="58"/>
        <v/>
      </c>
      <c r="L319" s="52">
        <f t="shared" si="67"/>
        <v>0</v>
      </c>
      <c r="M319" s="52">
        <f t="shared" si="68"/>
        <v>0</v>
      </c>
      <c r="N319" s="55"/>
    </row>
    <row r="320" spans="1:14" x14ac:dyDescent="0.2">
      <c r="A320" t="str">
        <f>'Tipps eintragen'!A322</f>
        <v>Hoffenheim</v>
      </c>
      <c r="B320" s="17" t="s">
        <v>69</v>
      </c>
      <c r="C320" t="str">
        <f>'Tipps eintragen'!C322</f>
        <v>Freiburg</v>
      </c>
      <c r="D320" s="15"/>
      <c r="E320" s="2" t="s">
        <v>2</v>
      </c>
      <c r="F320" s="104"/>
      <c r="G320" s="96" t="str">
        <f t="shared" si="57"/>
        <v xml:space="preserve"> </v>
      </c>
      <c r="H320" s="49" t="str">
        <f>IF(ISNUMBER('Tipps eintragen'!D322),'Tipps eintragen'!D322,"")</f>
        <v/>
      </c>
      <c r="I320" s="2" t="s">
        <v>2</v>
      </c>
      <c r="J320" s="32" t="str">
        <f>IF(ISNUMBER('Tipps eintragen'!F322),'Tipps eintragen'!F322,"")</f>
        <v/>
      </c>
      <c r="K320" s="96" t="str">
        <f t="shared" si="58"/>
        <v/>
      </c>
      <c r="L320" s="52">
        <f t="shared" si="67"/>
        <v>0</v>
      </c>
      <c r="M320" s="52">
        <f t="shared" si="68"/>
        <v>0</v>
      </c>
      <c r="N320" s="55"/>
    </row>
    <row r="321" spans="1:14" ht="13.5" thickBot="1" x14ac:dyDescent="0.25">
      <c r="A321" s="12"/>
      <c r="B321" s="13"/>
      <c r="C321" s="12"/>
      <c r="D321" s="14"/>
      <c r="E321" s="13" t="s">
        <v>0</v>
      </c>
      <c r="F321" s="24"/>
      <c r="G321" s="96" t="str">
        <f t="shared" si="57"/>
        <v xml:space="preserve"> </v>
      </c>
      <c r="H321" s="50" t="str">
        <f>IF(ISNUMBER('Tipps eintragen'!D323),'Tipps eintragen'!D323,"")</f>
        <v/>
      </c>
      <c r="I321" s="13" t="s">
        <v>0</v>
      </c>
      <c r="J321" s="24" t="str">
        <f>IF(ISNUMBER('Tipps eintragen'!F323),'Tipps eintragen'!F323,"")</f>
        <v/>
      </c>
      <c r="K321" s="96" t="str">
        <f t="shared" si="58"/>
        <v/>
      </c>
      <c r="L321" s="50" t="s">
        <v>0</v>
      </c>
      <c r="M321" s="50"/>
      <c r="N321" s="56">
        <f>SUM(L312:M320)</f>
        <v>0</v>
      </c>
    </row>
    <row r="322" spans="1:14" s="10" customFormat="1" ht="15.75" x14ac:dyDescent="0.25">
      <c r="A322" s="130" t="str">
        <f>'Tipps eintragen'!A324</f>
        <v>30. Spieltag 16.-18.04.2027</v>
      </c>
      <c r="B322" s="130"/>
      <c r="C322" s="131"/>
      <c r="D322" s="11"/>
      <c r="E322" s="10" t="s">
        <v>0</v>
      </c>
      <c r="F322" s="25"/>
      <c r="G322" s="97" t="str">
        <f t="shared" si="57"/>
        <v xml:space="preserve"> </v>
      </c>
      <c r="H322" s="49" t="str">
        <f>IF(ISNUMBER('Tipps eintragen'!D324),'Tipps eintragen'!D324,"")</f>
        <v/>
      </c>
      <c r="I322" s="10" t="s">
        <v>0</v>
      </c>
      <c r="J322" s="32" t="str">
        <f>IF(ISNUMBER('Tipps eintragen'!F324),'Tipps eintragen'!F324,"")</f>
        <v/>
      </c>
      <c r="K322" s="97" t="str">
        <f t="shared" si="58"/>
        <v/>
      </c>
      <c r="L322" s="57" t="s">
        <v>0</v>
      </c>
      <c r="M322" s="52"/>
      <c r="N322" s="54"/>
    </row>
    <row r="323" spans="1:14" x14ac:dyDescent="0.2">
      <c r="A323" t="str">
        <f>'Tipps eintragen'!A325</f>
        <v>Bayern</v>
      </c>
      <c r="B323" s="17" t="s">
        <v>69</v>
      </c>
      <c r="C323" t="str">
        <f>'Tipps eintragen'!C325</f>
        <v>Hoffenheim</v>
      </c>
      <c r="D323" s="15"/>
      <c r="E323" s="2" t="s">
        <v>2</v>
      </c>
      <c r="F323" s="104"/>
      <c r="G323" s="96" t="str">
        <f t="shared" si="57"/>
        <v xml:space="preserve"> </v>
      </c>
      <c r="H323" s="49" t="str">
        <f>IF(ISNUMBER('Tipps eintragen'!D325),'Tipps eintragen'!D325,"")</f>
        <v/>
      </c>
      <c r="I323" s="2" t="s">
        <v>2</v>
      </c>
      <c r="J323" s="32" t="str">
        <f>IF(ISNUMBER('Tipps eintragen'!F325),'Tipps eintragen'!F325,"")</f>
        <v/>
      </c>
      <c r="K323" s="96" t="str">
        <f t="shared" si="58"/>
        <v/>
      </c>
      <c r="L323" s="52">
        <f t="shared" ref="L323:L331" si="69">IF(ISNUMBER(K323),IF(G323=K323,IF(K323=2,Pkte_AS,IF(K323=1,Pkte_HS,Pkte_U)),0),0)</f>
        <v>0</v>
      </c>
      <c r="M323" s="52">
        <f t="shared" ref="M323:M331" si="70">IF(AND(ISNUMBER(G323),ISNUMBER(K323)),IF(AND(D323=H323,F323=J323),2,0),0)</f>
        <v>0</v>
      </c>
      <c r="N323" s="55"/>
    </row>
    <row r="324" spans="1:14" x14ac:dyDescent="0.2">
      <c r="A324" t="str">
        <f>'Tipps eintragen'!A326</f>
        <v>Frankfurt</v>
      </c>
      <c r="B324" s="17" t="s">
        <v>69</v>
      </c>
      <c r="C324" t="str">
        <f>'Tipps eintragen'!C326</f>
        <v>M'gladbach</v>
      </c>
      <c r="D324" s="15"/>
      <c r="E324" s="2" t="s">
        <v>2</v>
      </c>
      <c r="F324" s="104"/>
      <c r="G324" s="96" t="str">
        <f t="shared" si="57"/>
        <v xml:space="preserve"> </v>
      </c>
      <c r="H324" s="49" t="str">
        <f>IF(ISNUMBER('Tipps eintragen'!D326),'Tipps eintragen'!D326,"")</f>
        <v/>
      </c>
      <c r="I324" s="2" t="s">
        <v>2</v>
      </c>
      <c r="J324" s="32" t="str">
        <f>IF(ISNUMBER('Tipps eintragen'!F326),'Tipps eintragen'!F326,"")</f>
        <v/>
      </c>
      <c r="K324" s="96" t="str">
        <f t="shared" si="58"/>
        <v/>
      </c>
      <c r="L324" s="52">
        <f t="shared" si="69"/>
        <v>0</v>
      </c>
      <c r="M324" s="52">
        <f t="shared" si="70"/>
        <v>0</v>
      </c>
      <c r="N324" s="55"/>
    </row>
    <row r="325" spans="1:14" x14ac:dyDescent="0.2">
      <c r="A325" t="str">
        <f>'Tipps eintragen'!A327</f>
        <v>Schalke</v>
      </c>
      <c r="B325" s="17" t="s">
        <v>69</v>
      </c>
      <c r="C325" t="str">
        <f>'Tipps eintragen'!C327</f>
        <v>Hamburg</v>
      </c>
      <c r="D325" s="15"/>
      <c r="E325" s="2" t="s">
        <v>2</v>
      </c>
      <c r="F325" s="104"/>
      <c r="G325" s="96" t="str">
        <f t="shared" ref="G325:G375" si="71">IF(OR(ISBLANK(D325),ISBLANK(F325))," ",IF(D325&gt;F325,1,IF(D325=F325,0,2)))</f>
        <v xml:space="preserve"> </v>
      </c>
      <c r="H325" s="49" t="str">
        <f>IF(ISNUMBER('Tipps eintragen'!D327),'Tipps eintragen'!D327,"")</f>
        <v/>
      </c>
      <c r="I325" s="2" t="s">
        <v>2</v>
      </c>
      <c r="J325" s="32" t="str">
        <f>IF(ISNUMBER('Tipps eintragen'!F327),'Tipps eintragen'!F327,"")</f>
        <v/>
      </c>
      <c r="K325" s="96" t="str">
        <f t="shared" ref="K325:K375" si="72">IF(AND(ISNUMBER(H325),ISNUMBER(J325)),IF(H325&gt;J325,1,IF(H325=J325,0,2)),"")</f>
        <v/>
      </c>
      <c r="L325" s="52">
        <f t="shared" si="69"/>
        <v>0</v>
      </c>
      <c r="M325" s="52">
        <f t="shared" si="70"/>
        <v>0</v>
      </c>
      <c r="N325" s="55"/>
    </row>
    <row r="326" spans="1:14" x14ac:dyDescent="0.2">
      <c r="A326" t="str">
        <f>'Tipps eintragen'!A328</f>
        <v>Leverkusen</v>
      </c>
      <c r="B326" s="17" t="s">
        <v>69</v>
      </c>
      <c r="C326" t="str">
        <f>'Tipps eintragen'!C328</f>
        <v>Bremen</v>
      </c>
      <c r="D326" s="15"/>
      <c r="E326" s="2" t="s">
        <v>2</v>
      </c>
      <c r="F326" s="104"/>
      <c r="G326" s="96" t="str">
        <f t="shared" si="71"/>
        <v xml:space="preserve"> </v>
      </c>
      <c r="H326" s="49" t="str">
        <f>IF(ISNUMBER('Tipps eintragen'!D328),'Tipps eintragen'!D328,"")</f>
        <v/>
      </c>
      <c r="I326" s="2" t="s">
        <v>2</v>
      </c>
      <c r="J326" s="32" t="str">
        <f>IF(ISNUMBER('Tipps eintragen'!F328),'Tipps eintragen'!F328,"")</f>
        <v/>
      </c>
      <c r="K326" s="96" t="str">
        <f t="shared" si="72"/>
        <v/>
      </c>
      <c r="L326" s="52">
        <f t="shared" si="69"/>
        <v>0</v>
      </c>
      <c r="M326" s="52">
        <f t="shared" si="70"/>
        <v>0</v>
      </c>
      <c r="N326" s="55"/>
    </row>
    <row r="327" spans="1:14" x14ac:dyDescent="0.2">
      <c r="A327" t="str">
        <f>'Tipps eintragen'!A329</f>
        <v>Freiburg</v>
      </c>
      <c r="B327" s="17" t="s">
        <v>69</v>
      </c>
      <c r="C327" t="str">
        <f>'Tipps eintragen'!C329</f>
        <v>Mainz</v>
      </c>
      <c r="D327" s="15"/>
      <c r="E327" s="2" t="s">
        <v>2</v>
      </c>
      <c r="F327" s="104"/>
      <c r="G327" s="96" t="str">
        <f t="shared" si="71"/>
        <v xml:space="preserve"> </v>
      </c>
      <c r="H327" s="49" t="str">
        <f>IF(ISNUMBER('Tipps eintragen'!D329),'Tipps eintragen'!D329,"")</f>
        <v/>
      </c>
      <c r="I327" s="2" t="s">
        <v>2</v>
      </c>
      <c r="J327" s="32" t="str">
        <f>IF(ISNUMBER('Tipps eintragen'!F329),'Tipps eintragen'!F329,"")</f>
        <v/>
      </c>
      <c r="K327" s="96" t="str">
        <f t="shared" si="72"/>
        <v/>
      </c>
      <c r="L327" s="52">
        <f t="shared" si="69"/>
        <v>0</v>
      </c>
      <c r="M327" s="52">
        <f t="shared" si="70"/>
        <v>0</v>
      </c>
      <c r="N327" s="55"/>
    </row>
    <row r="328" spans="1:14" x14ac:dyDescent="0.2">
      <c r="A328" t="str">
        <f>'Tipps eintragen'!A330</f>
        <v>Union Berlin</v>
      </c>
      <c r="B328" s="17" t="s">
        <v>69</v>
      </c>
      <c r="C328" t="str">
        <f>'Tipps eintragen'!C330</f>
        <v>Stuttgart</v>
      </c>
      <c r="D328" s="15"/>
      <c r="E328" s="2" t="s">
        <v>2</v>
      </c>
      <c r="F328" s="104"/>
      <c r="G328" s="96" t="str">
        <f t="shared" si="71"/>
        <v xml:space="preserve"> </v>
      </c>
      <c r="H328" s="49" t="str">
        <f>IF(ISNUMBER('Tipps eintragen'!D330),'Tipps eintragen'!D330,"")</f>
        <v/>
      </c>
      <c r="I328" s="2" t="s">
        <v>2</v>
      </c>
      <c r="J328" s="32" t="str">
        <f>IF(ISNUMBER('Tipps eintragen'!F330),'Tipps eintragen'!F330,"")</f>
        <v/>
      </c>
      <c r="K328" s="96" t="str">
        <f t="shared" si="72"/>
        <v/>
      </c>
      <c r="L328" s="52">
        <f t="shared" si="69"/>
        <v>0</v>
      </c>
      <c r="M328" s="52">
        <f t="shared" si="70"/>
        <v>0</v>
      </c>
      <c r="N328" s="55"/>
    </row>
    <row r="329" spans="1:14" x14ac:dyDescent="0.2">
      <c r="A329" t="str">
        <f>'Tipps eintragen'!A331</f>
        <v>Augsburg</v>
      </c>
      <c r="B329" s="17" t="s">
        <v>69</v>
      </c>
      <c r="C329" t="str">
        <f>'Tipps eintragen'!C331</f>
        <v>Dortmund</v>
      </c>
      <c r="D329" s="15"/>
      <c r="E329" s="2" t="s">
        <v>2</v>
      </c>
      <c r="F329" s="104"/>
      <c r="G329" s="96" t="str">
        <f t="shared" si="71"/>
        <v xml:space="preserve"> </v>
      </c>
      <c r="H329" s="49" t="str">
        <f>IF(ISNUMBER('Tipps eintragen'!D331),'Tipps eintragen'!D331,"")</f>
        <v/>
      </c>
      <c r="I329" s="2" t="s">
        <v>2</v>
      </c>
      <c r="J329" s="32" t="str">
        <f>IF(ISNUMBER('Tipps eintragen'!F331),'Tipps eintragen'!F331,"")</f>
        <v/>
      </c>
      <c r="K329" s="96" t="str">
        <f t="shared" si="72"/>
        <v/>
      </c>
      <c r="L329" s="52">
        <f t="shared" si="69"/>
        <v>0</v>
      </c>
      <c r="M329" s="52">
        <f t="shared" si="70"/>
        <v>0</v>
      </c>
      <c r="N329" s="55"/>
    </row>
    <row r="330" spans="1:14" x14ac:dyDescent="0.2">
      <c r="A330" t="str">
        <f>'Tipps eintragen'!A332</f>
        <v>Leipzig</v>
      </c>
      <c r="B330" s="17" t="s">
        <v>69</v>
      </c>
      <c r="C330" t="str">
        <f>'Tipps eintragen'!C332</f>
        <v>Köln</v>
      </c>
      <c r="D330" s="15"/>
      <c r="E330" s="2" t="s">
        <v>2</v>
      </c>
      <c r="F330" s="104"/>
      <c r="G330" s="96" t="str">
        <f t="shared" si="71"/>
        <v xml:space="preserve"> </v>
      </c>
      <c r="H330" s="49" t="str">
        <f>IF(ISNUMBER('Tipps eintragen'!D332),'Tipps eintragen'!D332,"")</f>
        <v/>
      </c>
      <c r="I330" s="2" t="s">
        <v>2</v>
      </c>
      <c r="J330" s="32" t="str">
        <f>IF(ISNUMBER('Tipps eintragen'!F332),'Tipps eintragen'!F332,"")</f>
        <v/>
      </c>
      <c r="K330" s="96" t="str">
        <f t="shared" si="72"/>
        <v/>
      </c>
      <c r="L330" s="52">
        <f t="shared" si="69"/>
        <v>0</v>
      </c>
      <c r="M330" s="52">
        <f t="shared" si="70"/>
        <v>0</v>
      </c>
      <c r="N330" s="55"/>
    </row>
    <row r="331" spans="1:14" x14ac:dyDescent="0.2">
      <c r="A331" t="str">
        <f>'Tipps eintragen'!A333</f>
        <v>Elversberg</v>
      </c>
      <c r="B331" s="17" t="s">
        <v>69</v>
      </c>
      <c r="C331" t="str">
        <f>'Tipps eintragen'!C333</f>
        <v>Paderborn</v>
      </c>
      <c r="D331" s="15"/>
      <c r="E331" s="2" t="s">
        <v>2</v>
      </c>
      <c r="F331" s="104"/>
      <c r="G331" s="96" t="str">
        <f t="shared" si="71"/>
        <v xml:space="preserve"> </v>
      </c>
      <c r="H331" s="49" t="str">
        <f>IF(ISNUMBER('Tipps eintragen'!D333),'Tipps eintragen'!D333,"")</f>
        <v/>
      </c>
      <c r="I331" s="2" t="s">
        <v>2</v>
      </c>
      <c r="J331" s="32" t="str">
        <f>IF(ISNUMBER('Tipps eintragen'!F333),'Tipps eintragen'!F333,"")</f>
        <v/>
      </c>
      <c r="K331" s="96" t="str">
        <f t="shared" si="72"/>
        <v/>
      </c>
      <c r="L331" s="52">
        <f t="shared" si="69"/>
        <v>0</v>
      </c>
      <c r="M331" s="52">
        <f t="shared" si="70"/>
        <v>0</v>
      </c>
      <c r="N331" s="55"/>
    </row>
    <row r="332" spans="1:14" ht="13.5" thickBot="1" x14ac:dyDescent="0.25">
      <c r="A332" s="12"/>
      <c r="B332" s="13"/>
      <c r="C332" s="12"/>
      <c r="D332" s="14"/>
      <c r="E332" s="13" t="s">
        <v>0</v>
      </c>
      <c r="F332" s="24"/>
      <c r="G332" s="96" t="str">
        <f t="shared" si="71"/>
        <v xml:space="preserve"> </v>
      </c>
      <c r="H332" s="50" t="str">
        <f>IF(ISNUMBER('Tipps eintragen'!D334),'Tipps eintragen'!D334,"")</f>
        <v/>
      </c>
      <c r="I332" s="13" t="s">
        <v>0</v>
      </c>
      <c r="J332" s="24" t="str">
        <f>IF(ISNUMBER('Tipps eintragen'!F334),'Tipps eintragen'!F334,"")</f>
        <v/>
      </c>
      <c r="K332" s="96" t="str">
        <f t="shared" si="72"/>
        <v/>
      </c>
      <c r="L332" s="50" t="s">
        <v>0</v>
      </c>
      <c r="M332" s="50"/>
      <c r="N332" s="56">
        <f>SUM(L323:M331)</f>
        <v>0</v>
      </c>
    </row>
    <row r="333" spans="1:14" s="10" customFormat="1" ht="15.75" x14ac:dyDescent="0.25">
      <c r="A333" s="130" t="str">
        <f>'Tipps eintragen'!A335</f>
        <v>31. Spieltag 23.-25.04.2027</v>
      </c>
      <c r="B333" s="130"/>
      <c r="C333" s="131"/>
      <c r="D333" s="11"/>
      <c r="E333" s="10" t="s">
        <v>0</v>
      </c>
      <c r="F333" s="25"/>
      <c r="G333" s="97" t="str">
        <f t="shared" si="71"/>
        <v xml:space="preserve"> </v>
      </c>
      <c r="H333" s="49" t="str">
        <f>IF(ISNUMBER('Tipps eintragen'!D335),'Tipps eintragen'!D335,"")</f>
        <v/>
      </c>
      <c r="I333" s="10" t="s">
        <v>0</v>
      </c>
      <c r="J333" s="32" t="str">
        <f>IF(ISNUMBER('Tipps eintragen'!F335),'Tipps eintragen'!F335,"")</f>
        <v/>
      </c>
      <c r="K333" s="97" t="str">
        <f t="shared" si="72"/>
        <v/>
      </c>
      <c r="L333" s="57" t="s">
        <v>0</v>
      </c>
      <c r="M333" s="52"/>
      <c r="N333" s="54"/>
    </row>
    <row r="334" spans="1:14" x14ac:dyDescent="0.2">
      <c r="A334" t="str">
        <f>'Tipps eintragen'!A336</f>
        <v>Hamburg</v>
      </c>
      <c r="B334" s="17" t="s">
        <v>69</v>
      </c>
      <c r="C334" t="str">
        <f>'Tipps eintragen'!C336</f>
        <v>Elversberg</v>
      </c>
      <c r="D334" s="15"/>
      <c r="E334" s="2" t="s">
        <v>2</v>
      </c>
      <c r="F334" s="104"/>
      <c r="G334" s="96" t="str">
        <f t="shared" si="71"/>
        <v xml:space="preserve"> </v>
      </c>
      <c r="H334" s="49" t="str">
        <f>IF(ISNUMBER('Tipps eintragen'!D336),'Tipps eintragen'!D336,"")</f>
        <v/>
      </c>
      <c r="I334" s="2" t="s">
        <v>2</v>
      </c>
      <c r="J334" s="32" t="str">
        <f>IF(ISNUMBER('Tipps eintragen'!F336),'Tipps eintragen'!F336,"")</f>
        <v/>
      </c>
      <c r="K334" s="96" t="str">
        <f t="shared" si="72"/>
        <v/>
      </c>
      <c r="L334" s="52">
        <f t="shared" ref="L334:L342" si="73">IF(ISNUMBER(K334),IF(G334=K334,IF(K334=2,Pkte_AS,IF(K334=1,Pkte_HS,Pkte_U)),0),0)</f>
        <v>0</v>
      </c>
      <c r="M334" s="52">
        <f t="shared" ref="M334:M342" si="74">IF(AND(ISNUMBER(G334),ISNUMBER(K334)),IF(AND(D334=H334,F334=J334),2,0),0)</f>
        <v>0</v>
      </c>
      <c r="N334" s="55"/>
    </row>
    <row r="335" spans="1:14" x14ac:dyDescent="0.2">
      <c r="A335" t="str">
        <f>'Tipps eintragen'!A337</f>
        <v>Bremen</v>
      </c>
      <c r="B335" s="17" t="s">
        <v>69</v>
      </c>
      <c r="C335" t="str">
        <f>'Tipps eintragen'!C337</f>
        <v>Bayern</v>
      </c>
      <c r="D335" s="15"/>
      <c r="E335" s="2" t="s">
        <v>2</v>
      </c>
      <c r="F335" s="104"/>
      <c r="G335" s="96" t="str">
        <f t="shared" si="71"/>
        <v xml:space="preserve"> </v>
      </c>
      <c r="H335" s="49" t="str">
        <f>IF(ISNUMBER('Tipps eintragen'!D337),'Tipps eintragen'!D337,"")</f>
        <v/>
      </c>
      <c r="I335" s="2" t="s">
        <v>2</v>
      </c>
      <c r="J335" s="32" t="str">
        <f>IF(ISNUMBER('Tipps eintragen'!F337),'Tipps eintragen'!F337,"")</f>
        <v/>
      </c>
      <c r="K335" s="96" t="str">
        <f t="shared" si="72"/>
        <v/>
      </c>
      <c r="L335" s="52">
        <f t="shared" si="73"/>
        <v>0</v>
      </c>
      <c r="M335" s="52">
        <f t="shared" si="74"/>
        <v>0</v>
      </c>
      <c r="N335" s="55"/>
    </row>
    <row r="336" spans="1:14" x14ac:dyDescent="0.2">
      <c r="A336" t="str">
        <f>'Tipps eintragen'!A338</f>
        <v>Stuttgart</v>
      </c>
      <c r="B336" s="17" t="s">
        <v>69</v>
      </c>
      <c r="C336" t="str">
        <f>'Tipps eintragen'!C338</f>
        <v>Freiburg</v>
      </c>
      <c r="D336" s="15"/>
      <c r="E336" s="2" t="s">
        <v>2</v>
      </c>
      <c r="F336" s="104"/>
      <c r="G336" s="96" t="str">
        <f t="shared" si="71"/>
        <v xml:space="preserve"> </v>
      </c>
      <c r="H336" s="49" t="str">
        <f>IF(ISNUMBER('Tipps eintragen'!D338),'Tipps eintragen'!D338,"")</f>
        <v/>
      </c>
      <c r="I336" s="2" t="s">
        <v>2</v>
      </c>
      <c r="J336" s="32" t="str">
        <f>IF(ISNUMBER('Tipps eintragen'!F338),'Tipps eintragen'!F338,"")</f>
        <v/>
      </c>
      <c r="K336" s="96" t="str">
        <f t="shared" si="72"/>
        <v/>
      </c>
      <c r="L336" s="52">
        <f t="shared" si="73"/>
        <v>0</v>
      </c>
      <c r="M336" s="52">
        <f t="shared" si="74"/>
        <v>0</v>
      </c>
      <c r="N336" s="55"/>
    </row>
    <row r="337" spans="1:14" x14ac:dyDescent="0.2">
      <c r="A337" t="str">
        <f>'Tipps eintragen'!A339</f>
        <v>M'gladbach</v>
      </c>
      <c r="B337" s="17" t="s">
        <v>69</v>
      </c>
      <c r="C337" t="str">
        <f>'Tipps eintragen'!C339</f>
        <v>Schalke</v>
      </c>
      <c r="D337" s="15"/>
      <c r="E337" s="2" t="s">
        <v>2</v>
      </c>
      <c r="F337" s="104"/>
      <c r="G337" s="96" t="str">
        <f t="shared" si="71"/>
        <v xml:space="preserve"> </v>
      </c>
      <c r="H337" s="49" t="str">
        <f>IF(ISNUMBER('Tipps eintragen'!D339),'Tipps eintragen'!D339,"")</f>
        <v/>
      </c>
      <c r="I337" s="2" t="s">
        <v>2</v>
      </c>
      <c r="J337" s="32" t="str">
        <f>IF(ISNUMBER('Tipps eintragen'!F339),'Tipps eintragen'!F339,"")</f>
        <v/>
      </c>
      <c r="K337" s="96" t="str">
        <f t="shared" si="72"/>
        <v/>
      </c>
      <c r="L337" s="52">
        <f t="shared" si="73"/>
        <v>0</v>
      </c>
      <c r="M337" s="52">
        <f t="shared" si="74"/>
        <v>0</v>
      </c>
      <c r="N337" s="55"/>
    </row>
    <row r="338" spans="1:14" x14ac:dyDescent="0.2">
      <c r="A338" t="str">
        <f>'Tipps eintragen'!A340</f>
        <v>Köln</v>
      </c>
      <c r="B338" s="17" t="s">
        <v>69</v>
      </c>
      <c r="C338" t="str">
        <f>'Tipps eintragen'!C340</f>
        <v>Mainz</v>
      </c>
      <c r="D338" s="15"/>
      <c r="E338" s="2" t="s">
        <v>2</v>
      </c>
      <c r="F338" s="104"/>
      <c r="G338" s="96" t="str">
        <f t="shared" si="71"/>
        <v xml:space="preserve"> </v>
      </c>
      <c r="H338" s="49" t="str">
        <f>IF(ISNUMBER('Tipps eintragen'!D340),'Tipps eintragen'!D340,"")</f>
        <v/>
      </c>
      <c r="I338" s="2" t="s">
        <v>2</v>
      </c>
      <c r="J338" s="32" t="str">
        <f>IF(ISNUMBER('Tipps eintragen'!F340),'Tipps eintragen'!F340,"")</f>
        <v/>
      </c>
      <c r="K338" s="96" t="str">
        <f t="shared" si="72"/>
        <v/>
      </c>
      <c r="L338" s="52">
        <f t="shared" si="73"/>
        <v>0</v>
      </c>
      <c r="M338" s="52">
        <f t="shared" si="74"/>
        <v>0</v>
      </c>
      <c r="N338" s="55"/>
    </row>
    <row r="339" spans="1:14" x14ac:dyDescent="0.2">
      <c r="A339" t="str">
        <f>'Tipps eintragen'!A341</f>
        <v>Dortmund</v>
      </c>
      <c r="B339" s="17" t="s">
        <v>69</v>
      </c>
      <c r="C339" t="str">
        <f>'Tipps eintragen'!C341</f>
        <v>Leipzig</v>
      </c>
      <c r="D339" s="15"/>
      <c r="E339" s="2" t="s">
        <v>2</v>
      </c>
      <c r="F339" s="104"/>
      <c r="G339" s="96" t="str">
        <f t="shared" si="71"/>
        <v xml:space="preserve"> </v>
      </c>
      <c r="H339" s="49" t="str">
        <f>IF(ISNUMBER('Tipps eintragen'!D341),'Tipps eintragen'!D341,"")</f>
        <v/>
      </c>
      <c r="I339" s="2" t="s">
        <v>2</v>
      </c>
      <c r="J339" s="32" t="str">
        <f>IF(ISNUMBER('Tipps eintragen'!F341),'Tipps eintragen'!F341,"")</f>
        <v/>
      </c>
      <c r="K339" s="96" t="str">
        <f t="shared" si="72"/>
        <v/>
      </c>
      <c r="L339" s="52">
        <f t="shared" si="73"/>
        <v>0</v>
      </c>
      <c r="M339" s="52">
        <f t="shared" si="74"/>
        <v>0</v>
      </c>
      <c r="N339" s="55"/>
    </row>
    <row r="340" spans="1:14" x14ac:dyDescent="0.2">
      <c r="A340" t="str">
        <f>'Tipps eintragen'!A342</f>
        <v>Frankfurt</v>
      </c>
      <c r="B340" s="17" t="s">
        <v>69</v>
      </c>
      <c r="C340" t="str">
        <f>'Tipps eintragen'!C342</f>
        <v>Leverkusen</v>
      </c>
      <c r="D340" s="15"/>
      <c r="E340" s="2" t="s">
        <v>2</v>
      </c>
      <c r="F340" s="104"/>
      <c r="G340" s="96" t="str">
        <f t="shared" si="71"/>
        <v xml:space="preserve"> </v>
      </c>
      <c r="H340" s="49" t="str">
        <f>IF(ISNUMBER('Tipps eintragen'!D342),'Tipps eintragen'!D342,"")</f>
        <v/>
      </c>
      <c r="I340" s="2" t="s">
        <v>2</v>
      </c>
      <c r="J340" s="32" t="str">
        <f>IF(ISNUMBER('Tipps eintragen'!F342),'Tipps eintragen'!F342,"")</f>
        <v/>
      </c>
      <c r="K340" s="96" t="str">
        <f t="shared" si="72"/>
        <v/>
      </c>
      <c r="L340" s="52">
        <f t="shared" si="73"/>
        <v>0</v>
      </c>
      <c r="M340" s="52">
        <f t="shared" si="74"/>
        <v>0</v>
      </c>
      <c r="N340" s="55"/>
    </row>
    <row r="341" spans="1:14" x14ac:dyDescent="0.2">
      <c r="A341" t="str">
        <f>'Tipps eintragen'!A343</f>
        <v>Paderborn</v>
      </c>
      <c r="B341" s="17" t="s">
        <v>69</v>
      </c>
      <c r="C341" t="str">
        <f>'Tipps eintragen'!C343</f>
        <v>Augsburg</v>
      </c>
      <c r="D341" s="15"/>
      <c r="E341" s="2" t="s">
        <v>2</v>
      </c>
      <c r="F341" s="104"/>
      <c r="G341" s="96" t="str">
        <f t="shared" si="71"/>
        <v xml:space="preserve"> </v>
      </c>
      <c r="H341" s="49" t="str">
        <f>IF(ISNUMBER('Tipps eintragen'!D343),'Tipps eintragen'!D343,"")</f>
        <v/>
      </c>
      <c r="I341" s="2" t="s">
        <v>2</v>
      </c>
      <c r="J341" s="32" t="str">
        <f>IF(ISNUMBER('Tipps eintragen'!F343),'Tipps eintragen'!F343,"")</f>
        <v/>
      </c>
      <c r="K341" s="96" t="str">
        <f t="shared" si="72"/>
        <v/>
      </c>
      <c r="L341" s="52">
        <f t="shared" si="73"/>
        <v>0</v>
      </c>
      <c r="M341" s="52">
        <f t="shared" si="74"/>
        <v>0</v>
      </c>
      <c r="N341" s="55"/>
    </row>
    <row r="342" spans="1:14" x14ac:dyDescent="0.2">
      <c r="A342" t="str">
        <f>'Tipps eintragen'!A344</f>
        <v>Hoffenheim</v>
      </c>
      <c r="B342" s="17" t="s">
        <v>69</v>
      </c>
      <c r="C342" t="str">
        <f>'Tipps eintragen'!C344</f>
        <v>Union Berlin</v>
      </c>
      <c r="D342" s="15"/>
      <c r="E342" s="2" t="s">
        <v>2</v>
      </c>
      <c r="F342" s="104"/>
      <c r="G342" s="96" t="str">
        <f t="shared" si="71"/>
        <v xml:space="preserve"> </v>
      </c>
      <c r="H342" s="49" t="str">
        <f>IF(ISNUMBER('Tipps eintragen'!D344),'Tipps eintragen'!D344,"")</f>
        <v/>
      </c>
      <c r="I342" s="2" t="s">
        <v>2</v>
      </c>
      <c r="J342" s="32" t="str">
        <f>IF(ISNUMBER('Tipps eintragen'!F344),'Tipps eintragen'!F344,"")</f>
        <v/>
      </c>
      <c r="K342" s="96" t="str">
        <f t="shared" si="72"/>
        <v/>
      </c>
      <c r="L342" s="52">
        <f t="shared" si="73"/>
        <v>0</v>
      </c>
      <c r="M342" s="52">
        <f t="shared" si="74"/>
        <v>0</v>
      </c>
      <c r="N342" s="55"/>
    </row>
    <row r="343" spans="1:14" ht="13.5" thickBot="1" x14ac:dyDescent="0.25">
      <c r="A343" s="12"/>
      <c r="B343" s="13"/>
      <c r="C343" s="12"/>
      <c r="D343" s="14"/>
      <c r="E343" s="13" t="s">
        <v>0</v>
      </c>
      <c r="F343" s="24"/>
      <c r="G343" s="96" t="str">
        <f t="shared" si="71"/>
        <v xml:space="preserve"> </v>
      </c>
      <c r="H343" s="50" t="str">
        <f>IF(ISNUMBER('Tipps eintragen'!D345),'Tipps eintragen'!D345,"")</f>
        <v/>
      </c>
      <c r="I343" s="13" t="s">
        <v>0</v>
      </c>
      <c r="J343" s="24" t="str">
        <f>IF(ISNUMBER('Tipps eintragen'!F345),'Tipps eintragen'!F345,"")</f>
        <v/>
      </c>
      <c r="K343" s="96" t="str">
        <f t="shared" si="72"/>
        <v/>
      </c>
      <c r="L343" s="50" t="s">
        <v>0</v>
      </c>
      <c r="M343" s="50"/>
      <c r="N343" s="56">
        <f>SUM(L334:M342)</f>
        <v>0</v>
      </c>
    </row>
    <row r="344" spans="1:14" s="10" customFormat="1" ht="15.75" x14ac:dyDescent="0.25">
      <c r="A344" s="130" t="str">
        <f>'Tipps eintragen'!A346</f>
        <v>32. Spieltag 07.-09.05.2027</v>
      </c>
      <c r="B344" s="130"/>
      <c r="C344" s="131"/>
      <c r="D344" s="11"/>
      <c r="E344" s="10" t="s">
        <v>0</v>
      </c>
      <c r="F344" s="25"/>
      <c r="G344" s="97" t="str">
        <f t="shared" si="71"/>
        <v xml:space="preserve"> </v>
      </c>
      <c r="H344" s="49" t="str">
        <f>IF(ISNUMBER('Tipps eintragen'!D346),'Tipps eintragen'!D346,"")</f>
        <v/>
      </c>
      <c r="I344" s="10" t="s">
        <v>0</v>
      </c>
      <c r="J344" s="32" t="str">
        <f>IF(ISNUMBER('Tipps eintragen'!F346),'Tipps eintragen'!F346,"")</f>
        <v/>
      </c>
      <c r="K344" s="97" t="str">
        <f t="shared" si="72"/>
        <v/>
      </c>
      <c r="L344" s="57" t="s">
        <v>0</v>
      </c>
      <c r="M344" s="52"/>
      <c r="N344" s="54"/>
    </row>
    <row r="345" spans="1:14" x14ac:dyDescent="0.2">
      <c r="A345" t="str">
        <f>'Tipps eintragen'!A347</f>
        <v>Bayern</v>
      </c>
      <c r="B345" s="17" t="s">
        <v>69</v>
      </c>
      <c r="C345" t="str">
        <f>'Tipps eintragen'!C347</f>
        <v>M'gladbach</v>
      </c>
      <c r="D345" s="15"/>
      <c r="E345" s="2" t="s">
        <v>2</v>
      </c>
      <c r="F345" s="104"/>
      <c r="G345" s="96" t="str">
        <f t="shared" si="71"/>
        <v xml:space="preserve"> </v>
      </c>
      <c r="H345" s="49" t="str">
        <f>IF(ISNUMBER('Tipps eintragen'!D347),'Tipps eintragen'!D347,"")</f>
        <v/>
      </c>
      <c r="I345" s="2" t="s">
        <v>2</v>
      </c>
      <c r="J345" s="32" t="str">
        <f>IF(ISNUMBER('Tipps eintragen'!F347),'Tipps eintragen'!F347,"")</f>
        <v/>
      </c>
      <c r="K345" s="96" t="str">
        <f t="shared" si="72"/>
        <v/>
      </c>
      <c r="L345" s="52">
        <f t="shared" ref="L345:L353" si="75">IF(ISNUMBER(K345),IF(G345=K345,IF(K345=2,Pkte_AS,IF(K345=1,Pkte_HS,Pkte_U)),0),0)</f>
        <v>0</v>
      </c>
      <c r="M345" s="52">
        <f t="shared" ref="M345:M353" si="76">IF(AND(ISNUMBER(G345),ISNUMBER(K345)),IF(AND(D345=H345,F345=J345),2,0),0)</f>
        <v>0</v>
      </c>
      <c r="N345" s="55"/>
    </row>
    <row r="346" spans="1:14" x14ac:dyDescent="0.2">
      <c r="A346" t="str">
        <f>'Tipps eintragen'!A348</f>
        <v>Schalke</v>
      </c>
      <c r="B346" s="17" t="s">
        <v>69</v>
      </c>
      <c r="C346" t="str">
        <f>'Tipps eintragen'!C348</f>
        <v>Frankfurt</v>
      </c>
      <c r="D346" s="15"/>
      <c r="E346" s="2" t="s">
        <v>2</v>
      </c>
      <c r="F346" s="104"/>
      <c r="G346" s="96" t="str">
        <f t="shared" si="71"/>
        <v xml:space="preserve"> </v>
      </c>
      <c r="H346" s="49" t="str">
        <f>IF(ISNUMBER('Tipps eintragen'!D348),'Tipps eintragen'!D348,"")</f>
        <v/>
      </c>
      <c r="I346" s="2" t="s">
        <v>2</v>
      </c>
      <c r="J346" s="32" t="str">
        <f>IF(ISNUMBER('Tipps eintragen'!F348),'Tipps eintragen'!F348,"")</f>
        <v/>
      </c>
      <c r="K346" s="96" t="str">
        <f t="shared" si="72"/>
        <v/>
      </c>
      <c r="L346" s="52">
        <f t="shared" si="75"/>
        <v>0</v>
      </c>
      <c r="M346" s="52">
        <f t="shared" si="76"/>
        <v>0</v>
      </c>
      <c r="N346" s="55"/>
    </row>
    <row r="347" spans="1:14" x14ac:dyDescent="0.2">
      <c r="A347" t="str">
        <f>'Tipps eintragen'!A349</f>
        <v>Leverkusen</v>
      </c>
      <c r="B347" s="17" t="s">
        <v>69</v>
      </c>
      <c r="C347" t="str">
        <f>'Tipps eintragen'!C349</f>
        <v>Hamburg</v>
      </c>
      <c r="D347" s="15"/>
      <c r="E347" s="2" t="s">
        <v>2</v>
      </c>
      <c r="F347" s="104"/>
      <c r="G347" s="96" t="str">
        <f t="shared" si="71"/>
        <v xml:space="preserve"> </v>
      </c>
      <c r="H347" s="49" t="str">
        <f>IF(ISNUMBER('Tipps eintragen'!D349),'Tipps eintragen'!D349,"")</f>
        <v/>
      </c>
      <c r="I347" s="2" t="s">
        <v>2</v>
      </c>
      <c r="J347" s="32" t="str">
        <f>IF(ISNUMBER('Tipps eintragen'!F349),'Tipps eintragen'!F349,"")</f>
        <v/>
      </c>
      <c r="K347" s="96" t="str">
        <f t="shared" si="72"/>
        <v/>
      </c>
      <c r="L347" s="52">
        <f t="shared" si="75"/>
        <v>0</v>
      </c>
      <c r="M347" s="52">
        <f t="shared" si="76"/>
        <v>0</v>
      </c>
      <c r="N347" s="55"/>
    </row>
    <row r="348" spans="1:14" x14ac:dyDescent="0.2">
      <c r="A348" t="str">
        <f>'Tipps eintragen'!A350</f>
        <v>Freiburg</v>
      </c>
      <c r="B348" s="17" t="s">
        <v>69</v>
      </c>
      <c r="C348" t="str">
        <f>'Tipps eintragen'!C350</f>
        <v>Köln</v>
      </c>
      <c r="D348" s="15"/>
      <c r="E348" s="2" t="s">
        <v>2</v>
      </c>
      <c r="F348" s="104"/>
      <c r="G348" s="96" t="str">
        <f t="shared" si="71"/>
        <v xml:space="preserve"> </v>
      </c>
      <c r="H348" s="49" t="str">
        <f>IF(ISNUMBER('Tipps eintragen'!D350),'Tipps eintragen'!D350,"")</f>
        <v/>
      </c>
      <c r="I348" s="2" t="s">
        <v>2</v>
      </c>
      <c r="J348" s="32" t="str">
        <f>IF(ISNUMBER('Tipps eintragen'!F350),'Tipps eintragen'!F350,"")</f>
        <v/>
      </c>
      <c r="K348" s="96" t="str">
        <f t="shared" si="72"/>
        <v/>
      </c>
      <c r="L348" s="52">
        <f t="shared" si="75"/>
        <v>0</v>
      </c>
      <c r="M348" s="52">
        <f t="shared" si="76"/>
        <v>0</v>
      </c>
      <c r="N348" s="55"/>
    </row>
    <row r="349" spans="1:14" x14ac:dyDescent="0.2">
      <c r="A349" t="str">
        <f>'Tipps eintragen'!A351</f>
        <v>Mainz</v>
      </c>
      <c r="B349" s="17" t="s">
        <v>69</v>
      </c>
      <c r="C349" t="str">
        <f>'Tipps eintragen'!C351</f>
        <v>Dortmund</v>
      </c>
      <c r="D349" s="15"/>
      <c r="E349" s="2" t="s">
        <v>2</v>
      </c>
      <c r="F349" s="104"/>
      <c r="G349" s="96" t="str">
        <f t="shared" si="71"/>
        <v xml:space="preserve"> </v>
      </c>
      <c r="H349" s="49" t="str">
        <f>IF(ISNUMBER('Tipps eintragen'!D351),'Tipps eintragen'!D351,"")</f>
        <v/>
      </c>
      <c r="I349" s="2" t="s">
        <v>2</v>
      </c>
      <c r="J349" s="32" t="str">
        <f>IF(ISNUMBER('Tipps eintragen'!F351),'Tipps eintragen'!F351,"")</f>
        <v/>
      </c>
      <c r="K349" s="96" t="str">
        <f t="shared" si="72"/>
        <v/>
      </c>
      <c r="L349" s="52">
        <f t="shared" si="75"/>
        <v>0</v>
      </c>
      <c r="M349" s="52">
        <f t="shared" si="76"/>
        <v>0</v>
      </c>
      <c r="N349" s="55"/>
    </row>
    <row r="350" spans="1:14" x14ac:dyDescent="0.2">
      <c r="A350" t="str">
        <f>'Tipps eintragen'!A352</f>
        <v>Union Berlin</v>
      </c>
      <c r="B350" s="17" t="s">
        <v>69</v>
      </c>
      <c r="C350" t="str">
        <f>'Tipps eintragen'!C352</f>
        <v>Bremen</v>
      </c>
      <c r="D350" s="15"/>
      <c r="E350" s="2" t="s">
        <v>2</v>
      </c>
      <c r="F350" s="104"/>
      <c r="G350" s="96" t="str">
        <f t="shared" si="71"/>
        <v xml:space="preserve"> </v>
      </c>
      <c r="H350" s="49" t="str">
        <f>IF(ISNUMBER('Tipps eintragen'!D352),'Tipps eintragen'!D352,"")</f>
        <v/>
      </c>
      <c r="I350" s="2" t="s">
        <v>2</v>
      </c>
      <c r="J350" s="32" t="str">
        <f>IF(ISNUMBER('Tipps eintragen'!F352),'Tipps eintragen'!F352,"")</f>
        <v/>
      </c>
      <c r="K350" s="96" t="str">
        <f t="shared" si="72"/>
        <v/>
      </c>
      <c r="L350" s="52">
        <f t="shared" si="75"/>
        <v>0</v>
      </c>
      <c r="M350" s="52">
        <f t="shared" si="76"/>
        <v>0</v>
      </c>
      <c r="N350" s="55"/>
    </row>
    <row r="351" spans="1:14" x14ac:dyDescent="0.2">
      <c r="A351" t="str">
        <f>'Tipps eintragen'!A353</f>
        <v>Augsburg</v>
      </c>
      <c r="B351" s="17" t="s">
        <v>69</v>
      </c>
      <c r="C351" t="str">
        <f>'Tipps eintragen'!C353</f>
        <v>Stuttgart</v>
      </c>
      <c r="D351" s="15"/>
      <c r="E351" s="2" t="s">
        <v>2</v>
      </c>
      <c r="F351" s="104"/>
      <c r="G351" s="96" t="str">
        <f t="shared" si="71"/>
        <v xml:space="preserve"> </v>
      </c>
      <c r="H351" s="49" t="str">
        <f>IF(ISNUMBER('Tipps eintragen'!D353),'Tipps eintragen'!D353,"")</f>
        <v/>
      </c>
      <c r="I351" s="2" t="s">
        <v>2</v>
      </c>
      <c r="J351" s="32" t="str">
        <f>IF(ISNUMBER('Tipps eintragen'!F353),'Tipps eintragen'!F353,"")</f>
        <v/>
      </c>
      <c r="K351" s="96" t="str">
        <f t="shared" si="72"/>
        <v/>
      </c>
      <c r="L351" s="52">
        <f t="shared" si="75"/>
        <v>0</v>
      </c>
      <c r="M351" s="52">
        <f t="shared" si="76"/>
        <v>0</v>
      </c>
      <c r="N351" s="55"/>
    </row>
    <row r="352" spans="1:14" x14ac:dyDescent="0.2">
      <c r="A352" t="str">
        <f>'Tipps eintragen'!A354</f>
        <v>Leipzig</v>
      </c>
      <c r="B352" s="17" t="s">
        <v>69</v>
      </c>
      <c r="C352" t="str">
        <f>'Tipps eintragen'!C354</f>
        <v>Paderborn</v>
      </c>
      <c r="D352" s="15"/>
      <c r="E352" s="2" t="s">
        <v>2</v>
      </c>
      <c r="F352" s="104"/>
      <c r="G352" s="96" t="str">
        <f t="shared" si="71"/>
        <v xml:space="preserve"> </v>
      </c>
      <c r="H352" s="49" t="str">
        <f>IF(ISNUMBER('Tipps eintragen'!D354),'Tipps eintragen'!D354,"")</f>
        <v/>
      </c>
      <c r="I352" s="2" t="s">
        <v>2</v>
      </c>
      <c r="J352" s="32" t="str">
        <f>IF(ISNUMBER('Tipps eintragen'!F354),'Tipps eintragen'!F354,"")</f>
        <v/>
      </c>
      <c r="K352" s="96" t="str">
        <f t="shared" si="72"/>
        <v/>
      </c>
      <c r="L352" s="52">
        <f t="shared" si="75"/>
        <v>0</v>
      </c>
      <c r="M352" s="52">
        <f t="shared" si="76"/>
        <v>0</v>
      </c>
      <c r="N352" s="55"/>
    </row>
    <row r="353" spans="1:14" x14ac:dyDescent="0.2">
      <c r="A353" t="str">
        <f>'Tipps eintragen'!A355</f>
        <v>Elversberg</v>
      </c>
      <c r="B353" s="17" t="s">
        <v>69</v>
      </c>
      <c r="C353" t="str">
        <f>'Tipps eintragen'!C355</f>
        <v>Hoffenheim</v>
      </c>
      <c r="D353" s="15"/>
      <c r="E353" s="2" t="s">
        <v>2</v>
      </c>
      <c r="F353" s="104"/>
      <c r="G353" s="96" t="str">
        <f t="shared" si="71"/>
        <v xml:space="preserve"> </v>
      </c>
      <c r="H353" s="49" t="str">
        <f>IF(ISNUMBER('Tipps eintragen'!D355),'Tipps eintragen'!D355,"")</f>
        <v/>
      </c>
      <c r="I353" s="2" t="s">
        <v>2</v>
      </c>
      <c r="J353" s="32" t="str">
        <f>IF(ISNUMBER('Tipps eintragen'!F355),'Tipps eintragen'!F355,"")</f>
        <v/>
      </c>
      <c r="K353" s="96" t="str">
        <f t="shared" si="72"/>
        <v/>
      </c>
      <c r="L353" s="52">
        <f t="shared" si="75"/>
        <v>0</v>
      </c>
      <c r="M353" s="52">
        <f t="shared" si="76"/>
        <v>0</v>
      </c>
      <c r="N353" s="55"/>
    </row>
    <row r="354" spans="1:14" ht="13.5" thickBot="1" x14ac:dyDescent="0.25">
      <c r="A354" s="12"/>
      <c r="B354" s="13"/>
      <c r="C354" s="12"/>
      <c r="D354" s="14"/>
      <c r="E354" s="13" t="s">
        <v>0</v>
      </c>
      <c r="F354" s="24"/>
      <c r="G354" s="96" t="str">
        <f t="shared" si="71"/>
        <v xml:space="preserve"> </v>
      </c>
      <c r="H354" s="50" t="str">
        <f>IF(ISNUMBER('Tipps eintragen'!D356),'Tipps eintragen'!D356,"")</f>
        <v/>
      </c>
      <c r="I354" s="13" t="s">
        <v>0</v>
      </c>
      <c r="J354" s="24" t="str">
        <f>IF(ISNUMBER('Tipps eintragen'!F356),'Tipps eintragen'!F356,"")</f>
        <v/>
      </c>
      <c r="K354" s="96" t="str">
        <f t="shared" si="72"/>
        <v/>
      </c>
      <c r="L354" s="50" t="s">
        <v>0</v>
      </c>
      <c r="M354" s="50"/>
      <c r="N354" s="56">
        <f>SUM(L345:M353)</f>
        <v>0</v>
      </c>
    </row>
    <row r="355" spans="1:14" s="10" customFormat="1" ht="15.75" x14ac:dyDescent="0.25">
      <c r="A355" s="130" t="str">
        <f>'Tipps eintragen'!A357</f>
        <v>33. Spieltag 14.-16.05.2027</v>
      </c>
      <c r="B355" s="130"/>
      <c r="C355" s="131"/>
      <c r="D355" s="11"/>
      <c r="E355" s="10" t="s">
        <v>0</v>
      </c>
      <c r="F355" s="25"/>
      <c r="G355" s="97" t="str">
        <f t="shared" si="71"/>
        <v xml:space="preserve"> </v>
      </c>
      <c r="H355" s="49" t="str">
        <f>IF(ISNUMBER('Tipps eintragen'!D357),'Tipps eintragen'!D357,"")</f>
        <v/>
      </c>
      <c r="I355" s="10" t="s">
        <v>0</v>
      </c>
      <c r="J355" s="32" t="str">
        <f>IF(ISNUMBER('Tipps eintragen'!F357),'Tipps eintragen'!F357,"")</f>
        <v/>
      </c>
      <c r="K355" s="97" t="str">
        <f t="shared" si="72"/>
        <v/>
      </c>
      <c r="L355" s="57" t="s">
        <v>0</v>
      </c>
      <c r="M355" s="52"/>
      <c r="N355" s="54"/>
    </row>
    <row r="356" spans="1:14" x14ac:dyDescent="0.2">
      <c r="A356" t="str">
        <f>'Tipps eintragen'!A358</f>
        <v>Hamburg</v>
      </c>
      <c r="B356" s="17" t="s">
        <v>69</v>
      </c>
      <c r="C356" t="str">
        <f>'Tipps eintragen'!C358</f>
        <v>Freiburg</v>
      </c>
      <c r="D356" s="15"/>
      <c r="E356" s="2" t="s">
        <v>2</v>
      </c>
      <c r="F356" s="104"/>
      <c r="G356" s="96" t="str">
        <f t="shared" si="71"/>
        <v xml:space="preserve"> </v>
      </c>
      <c r="H356" s="49" t="str">
        <f>IF(ISNUMBER('Tipps eintragen'!D358),'Tipps eintragen'!D358,"")</f>
        <v/>
      </c>
      <c r="I356" s="2" t="s">
        <v>2</v>
      </c>
      <c r="J356" s="32" t="str">
        <f>IF(ISNUMBER('Tipps eintragen'!F358),'Tipps eintragen'!F358,"")</f>
        <v/>
      </c>
      <c r="K356" s="96" t="str">
        <f t="shared" si="72"/>
        <v/>
      </c>
      <c r="L356" s="52">
        <f t="shared" ref="L356:L364" si="77">IF(ISNUMBER(K356),IF(G356=K356,IF(K356=2,Pkte_AS,IF(K356=1,Pkte_HS,Pkte_U)),0),0)</f>
        <v>0</v>
      </c>
      <c r="M356" s="52">
        <f t="shared" ref="M356:M364" si="78">IF(AND(ISNUMBER(G356),ISNUMBER(K356)),IF(AND(D356=H356,F356=J356),2,0),0)</f>
        <v>0</v>
      </c>
      <c r="N356" s="55"/>
    </row>
    <row r="357" spans="1:14" x14ac:dyDescent="0.2">
      <c r="A357" t="str">
        <f>'Tipps eintragen'!A359</f>
        <v>Bremen</v>
      </c>
      <c r="B357" s="17" t="s">
        <v>69</v>
      </c>
      <c r="C357" t="str">
        <f>'Tipps eintragen'!C359</f>
        <v>Schalke</v>
      </c>
      <c r="D357" s="15"/>
      <c r="E357" s="2" t="s">
        <v>2</v>
      </c>
      <c r="F357" s="104"/>
      <c r="G357" s="96" t="str">
        <f t="shared" si="71"/>
        <v xml:space="preserve"> </v>
      </c>
      <c r="H357" s="49" t="str">
        <f>IF(ISNUMBER('Tipps eintragen'!D359),'Tipps eintragen'!D359,"")</f>
        <v/>
      </c>
      <c r="I357" s="2" t="s">
        <v>2</v>
      </c>
      <c r="J357" s="32" t="str">
        <f>IF(ISNUMBER('Tipps eintragen'!F359),'Tipps eintragen'!F359,"")</f>
        <v/>
      </c>
      <c r="K357" s="96" t="str">
        <f t="shared" si="72"/>
        <v/>
      </c>
      <c r="L357" s="52">
        <f t="shared" si="77"/>
        <v>0</v>
      </c>
      <c r="M357" s="52">
        <f t="shared" si="78"/>
        <v>0</v>
      </c>
      <c r="N357" s="55"/>
    </row>
    <row r="358" spans="1:14" x14ac:dyDescent="0.2">
      <c r="A358" t="str">
        <f>'Tipps eintragen'!A360</f>
        <v>Stuttgart</v>
      </c>
      <c r="B358" s="17" t="s">
        <v>69</v>
      </c>
      <c r="C358" t="str">
        <f>'Tipps eintragen'!C360</f>
        <v>Leipzig</v>
      </c>
      <c r="D358" s="15"/>
      <c r="E358" s="2" t="s">
        <v>2</v>
      </c>
      <c r="F358" s="104"/>
      <c r="G358" s="96" t="str">
        <f t="shared" si="71"/>
        <v xml:space="preserve"> </v>
      </c>
      <c r="H358" s="49" t="str">
        <f>IF(ISNUMBER('Tipps eintragen'!D360),'Tipps eintragen'!D360,"")</f>
        <v/>
      </c>
      <c r="I358" s="2" t="s">
        <v>2</v>
      </c>
      <c r="J358" s="32" t="str">
        <f>IF(ISNUMBER('Tipps eintragen'!F360),'Tipps eintragen'!F360,"")</f>
        <v/>
      </c>
      <c r="K358" s="96" t="str">
        <f t="shared" si="72"/>
        <v/>
      </c>
      <c r="L358" s="52">
        <f t="shared" si="77"/>
        <v>0</v>
      </c>
      <c r="M358" s="52">
        <f t="shared" si="78"/>
        <v>0</v>
      </c>
      <c r="N358" s="55"/>
    </row>
    <row r="359" spans="1:14" x14ac:dyDescent="0.2">
      <c r="A359" t="str">
        <f>'Tipps eintragen'!A361</f>
        <v>M'gladbach</v>
      </c>
      <c r="B359" s="17" t="s">
        <v>69</v>
      </c>
      <c r="C359" t="str">
        <f>'Tipps eintragen'!C361</f>
        <v>Augsburg</v>
      </c>
      <c r="D359" s="15"/>
      <c r="E359" s="2" t="s">
        <v>2</v>
      </c>
      <c r="F359" s="104"/>
      <c r="G359" s="96" t="str">
        <f t="shared" si="71"/>
        <v xml:space="preserve"> </v>
      </c>
      <c r="H359" s="49" t="str">
        <f>IF(ISNUMBER('Tipps eintragen'!D361),'Tipps eintragen'!D361,"")</f>
        <v/>
      </c>
      <c r="I359" s="2" t="s">
        <v>2</v>
      </c>
      <c r="J359" s="32" t="str">
        <f>IF(ISNUMBER('Tipps eintragen'!F361),'Tipps eintragen'!F361,"")</f>
        <v/>
      </c>
      <c r="K359" s="96" t="str">
        <f t="shared" si="72"/>
        <v/>
      </c>
      <c r="L359" s="52">
        <f t="shared" si="77"/>
        <v>0</v>
      </c>
      <c r="M359" s="52">
        <f t="shared" si="78"/>
        <v>0</v>
      </c>
      <c r="N359" s="55"/>
    </row>
    <row r="360" spans="1:14" x14ac:dyDescent="0.2">
      <c r="A360" t="str">
        <f>'Tipps eintragen'!A362</f>
        <v>Dortmund</v>
      </c>
      <c r="B360" s="17" t="s">
        <v>69</v>
      </c>
      <c r="C360" t="str">
        <f>'Tipps eintragen'!C362</f>
        <v>Köln</v>
      </c>
      <c r="D360" s="15"/>
      <c r="E360" s="2" t="s">
        <v>2</v>
      </c>
      <c r="F360" s="104"/>
      <c r="G360" s="96" t="str">
        <f t="shared" si="71"/>
        <v xml:space="preserve"> </v>
      </c>
      <c r="H360" s="49" t="str">
        <f>IF(ISNUMBER('Tipps eintragen'!D362),'Tipps eintragen'!D362,"")</f>
        <v/>
      </c>
      <c r="I360" s="2" t="s">
        <v>2</v>
      </c>
      <c r="J360" s="32" t="str">
        <f>IF(ISNUMBER('Tipps eintragen'!F362),'Tipps eintragen'!F362,"")</f>
        <v/>
      </c>
      <c r="K360" s="96" t="str">
        <f t="shared" si="72"/>
        <v/>
      </c>
      <c r="L360" s="52">
        <f t="shared" si="77"/>
        <v>0</v>
      </c>
      <c r="M360" s="52">
        <f t="shared" si="78"/>
        <v>0</v>
      </c>
      <c r="N360" s="55"/>
    </row>
    <row r="361" spans="1:14" x14ac:dyDescent="0.2">
      <c r="A361" t="str">
        <f>'Tipps eintragen'!A363</f>
        <v>Frankfurt</v>
      </c>
      <c r="B361" s="17" t="s">
        <v>69</v>
      </c>
      <c r="C361" t="str">
        <f>'Tipps eintragen'!C363</f>
        <v>Elversberg</v>
      </c>
      <c r="D361" s="15"/>
      <c r="E361" s="2" t="s">
        <v>2</v>
      </c>
      <c r="F361" s="104"/>
      <c r="G361" s="96" t="str">
        <f t="shared" si="71"/>
        <v xml:space="preserve"> </v>
      </c>
      <c r="H361" s="49" t="str">
        <f>IF(ISNUMBER('Tipps eintragen'!D363),'Tipps eintragen'!D363,"")</f>
        <v/>
      </c>
      <c r="I361" s="2" t="s">
        <v>2</v>
      </c>
      <c r="J361" s="32" t="str">
        <f>IF(ISNUMBER('Tipps eintragen'!F363),'Tipps eintragen'!F363,"")</f>
        <v/>
      </c>
      <c r="K361" s="96" t="str">
        <f t="shared" si="72"/>
        <v/>
      </c>
      <c r="L361" s="52">
        <f t="shared" si="77"/>
        <v>0</v>
      </c>
      <c r="M361" s="52">
        <f t="shared" si="78"/>
        <v>0</v>
      </c>
      <c r="N361" s="55"/>
    </row>
    <row r="362" spans="1:14" x14ac:dyDescent="0.2">
      <c r="A362" t="str">
        <f>'Tipps eintragen'!A364</f>
        <v>Leverkusen</v>
      </c>
      <c r="B362" s="17" t="s">
        <v>69</v>
      </c>
      <c r="C362" t="str">
        <f>'Tipps eintragen'!C364</f>
        <v>Bayern</v>
      </c>
      <c r="D362" s="15"/>
      <c r="E362" s="2" t="s">
        <v>2</v>
      </c>
      <c r="F362" s="104"/>
      <c r="G362" s="96" t="str">
        <f t="shared" si="71"/>
        <v xml:space="preserve"> </v>
      </c>
      <c r="H362" s="49" t="str">
        <f>IF(ISNUMBER('Tipps eintragen'!D364),'Tipps eintragen'!D364,"")</f>
        <v/>
      </c>
      <c r="I362" s="2" t="s">
        <v>2</v>
      </c>
      <c r="J362" s="32" t="str">
        <f>IF(ISNUMBER('Tipps eintragen'!F364),'Tipps eintragen'!F364,"")</f>
        <v/>
      </c>
      <c r="K362" s="96" t="str">
        <f t="shared" si="72"/>
        <v/>
      </c>
      <c r="L362" s="52">
        <f t="shared" si="77"/>
        <v>0</v>
      </c>
      <c r="M362" s="52">
        <f t="shared" si="78"/>
        <v>0</v>
      </c>
      <c r="N362" s="55"/>
    </row>
    <row r="363" spans="1:14" x14ac:dyDescent="0.2">
      <c r="A363" t="str">
        <f>'Tipps eintragen'!A365</f>
        <v>Paderborn</v>
      </c>
      <c r="B363" s="17" t="s">
        <v>69</v>
      </c>
      <c r="C363" t="str">
        <f>'Tipps eintragen'!C365</f>
        <v>Union Berlin</v>
      </c>
      <c r="D363" s="15"/>
      <c r="E363" s="2" t="s">
        <v>2</v>
      </c>
      <c r="F363" s="104"/>
      <c r="G363" s="96" t="str">
        <f t="shared" si="71"/>
        <v xml:space="preserve"> </v>
      </c>
      <c r="H363" s="49" t="str">
        <f>IF(ISNUMBER('Tipps eintragen'!D365),'Tipps eintragen'!D365,"")</f>
        <v/>
      </c>
      <c r="I363" s="2" t="s">
        <v>2</v>
      </c>
      <c r="J363" s="32" t="str">
        <f>IF(ISNUMBER('Tipps eintragen'!F365),'Tipps eintragen'!F365,"")</f>
        <v/>
      </c>
      <c r="K363" s="96" t="str">
        <f t="shared" si="72"/>
        <v/>
      </c>
      <c r="L363" s="52">
        <f t="shared" si="77"/>
        <v>0</v>
      </c>
      <c r="M363" s="52">
        <f t="shared" si="78"/>
        <v>0</v>
      </c>
      <c r="N363" s="55"/>
    </row>
    <row r="364" spans="1:14" x14ac:dyDescent="0.2">
      <c r="A364" t="str">
        <f>'Tipps eintragen'!A366</f>
        <v>Hoffenheim</v>
      </c>
      <c r="B364" s="17" t="s">
        <v>69</v>
      </c>
      <c r="C364" t="str">
        <f>'Tipps eintragen'!C366</f>
        <v>Mainz</v>
      </c>
      <c r="D364" s="15"/>
      <c r="E364" s="2" t="s">
        <v>2</v>
      </c>
      <c r="F364" s="104"/>
      <c r="G364" s="96" t="str">
        <f t="shared" si="71"/>
        <v xml:space="preserve"> </v>
      </c>
      <c r="H364" s="49" t="str">
        <f>IF(ISNUMBER('Tipps eintragen'!D366),'Tipps eintragen'!D366,"")</f>
        <v/>
      </c>
      <c r="I364" s="2" t="s">
        <v>2</v>
      </c>
      <c r="J364" s="32" t="str">
        <f>IF(ISNUMBER('Tipps eintragen'!F366),'Tipps eintragen'!F366,"")</f>
        <v/>
      </c>
      <c r="K364" s="96" t="str">
        <f t="shared" si="72"/>
        <v/>
      </c>
      <c r="L364" s="52">
        <f t="shared" si="77"/>
        <v>0</v>
      </c>
      <c r="M364" s="52">
        <f t="shared" si="78"/>
        <v>0</v>
      </c>
      <c r="N364" s="55"/>
    </row>
    <row r="365" spans="1:14" ht="13.5" thickBot="1" x14ac:dyDescent="0.25">
      <c r="A365" s="12"/>
      <c r="B365" s="13"/>
      <c r="C365" s="12"/>
      <c r="D365" s="14"/>
      <c r="E365" s="13" t="s">
        <v>0</v>
      </c>
      <c r="F365" s="24"/>
      <c r="G365" s="96" t="str">
        <f t="shared" si="71"/>
        <v xml:space="preserve"> </v>
      </c>
      <c r="H365" s="50" t="str">
        <f>IF(ISNUMBER('Tipps eintragen'!D367),'Tipps eintragen'!D367,"")</f>
        <v/>
      </c>
      <c r="I365" s="13" t="s">
        <v>0</v>
      </c>
      <c r="J365" s="24" t="str">
        <f>IF(ISNUMBER('Tipps eintragen'!F367),'Tipps eintragen'!F367,"")</f>
        <v/>
      </c>
      <c r="K365" s="96" t="str">
        <f t="shared" si="72"/>
        <v/>
      </c>
      <c r="L365" s="50" t="s">
        <v>0</v>
      </c>
      <c r="M365" s="50"/>
      <c r="N365" s="56">
        <f>SUM(L356:M364)</f>
        <v>0</v>
      </c>
    </row>
    <row r="366" spans="1:14" s="10" customFormat="1" ht="15.75" x14ac:dyDescent="0.25">
      <c r="A366" s="130" t="str">
        <f>'Tipps eintragen'!A368</f>
        <v>34. Spieltag 22.05.2027</v>
      </c>
      <c r="B366" s="130"/>
      <c r="C366" s="131"/>
      <c r="D366" s="11"/>
      <c r="E366" s="10" t="s">
        <v>0</v>
      </c>
      <c r="F366" s="25"/>
      <c r="G366" s="97" t="str">
        <f t="shared" si="71"/>
        <v xml:space="preserve"> </v>
      </c>
      <c r="H366" s="49" t="str">
        <f>IF(ISNUMBER('Tipps eintragen'!D368),'Tipps eintragen'!D368,"")</f>
        <v/>
      </c>
      <c r="I366" s="10" t="s">
        <v>0</v>
      </c>
      <c r="J366" s="32" t="str">
        <f>IF(ISNUMBER('Tipps eintragen'!F368),'Tipps eintragen'!F368,"")</f>
        <v/>
      </c>
      <c r="K366" s="97" t="str">
        <f t="shared" si="72"/>
        <v/>
      </c>
      <c r="L366" s="57" t="s">
        <v>0</v>
      </c>
      <c r="M366" s="52"/>
      <c r="N366" s="54"/>
    </row>
    <row r="367" spans="1:14" x14ac:dyDescent="0.2">
      <c r="A367" t="str">
        <f>'Tipps eintragen'!A369</f>
        <v>Bayern</v>
      </c>
      <c r="B367" s="17" t="s">
        <v>69</v>
      </c>
      <c r="C367" t="str">
        <f>'Tipps eintragen'!C369</f>
        <v>Frankfurt</v>
      </c>
      <c r="D367" s="15"/>
      <c r="E367" s="2" t="s">
        <v>2</v>
      </c>
      <c r="F367" s="104"/>
      <c r="G367" s="96" t="str">
        <f t="shared" si="71"/>
        <v xml:space="preserve"> </v>
      </c>
      <c r="H367" s="49" t="str">
        <f>IF(ISNUMBER('Tipps eintragen'!D369),'Tipps eintragen'!D369,"")</f>
        <v/>
      </c>
      <c r="I367" s="2" t="s">
        <v>2</v>
      </c>
      <c r="J367" s="32" t="str">
        <f>IF(ISNUMBER('Tipps eintragen'!F369),'Tipps eintragen'!F369,"")</f>
        <v/>
      </c>
      <c r="K367" s="96" t="str">
        <f t="shared" si="72"/>
        <v/>
      </c>
      <c r="L367" s="52">
        <f t="shared" ref="L367:L375" si="79">IF(ISNUMBER(K367),IF(G367=K367,IF(K367=2,Pkte_AS,IF(K367=1,Pkte_HS,Pkte_U)),0),0)</f>
        <v>0</v>
      </c>
      <c r="M367" s="52">
        <f t="shared" ref="M367:M375" si="80">IF(AND(ISNUMBER(G367),ISNUMBER(K367)),IF(AND(D367=H367,F367=J367),2,0),0)</f>
        <v>0</v>
      </c>
      <c r="N367" s="55"/>
    </row>
    <row r="368" spans="1:14" x14ac:dyDescent="0.2">
      <c r="A368" t="str">
        <f>'Tipps eintragen'!A370</f>
        <v>Köln</v>
      </c>
      <c r="B368" s="17" t="s">
        <v>69</v>
      </c>
      <c r="C368" t="str">
        <f>'Tipps eintragen'!C370</f>
        <v>Paderborn</v>
      </c>
      <c r="D368" s="15"/>
      <c r="E368" s="2" t="s">
        <v>2</v>
      </c>
      <c r="F368" s="104"/>
      <c r="G368" s="96" t="str">
        <f t="shared" si="71"/>
        <v xml:space="preserve"> </v>
      </c>
      <c r="H368" s="49" t="str">
        <f>IF(ISNUMBER('Tipps eintragen'!D370),'Tipps eintragen'!D370,"")</f>
        <v/>
      </c>
      <c r="I368" s="2" t="s">
        <v>2</v>
      </c>
      <c r="J368" s="32" t="str">
        <f>IF(ISNUMBER('Tipps eintragen'!F370),'Tipps eintragen'!F370,"")</f>
        <v/>
      </c>
      <c r="K368" s="96" t="str">
        <f t="shared" si="72"/>
        <v/>
      </c>
      <c r="L368" s="52">
        <f t="shared" si="79"/>
        <v>0</v>
      </c>
      <c r="M368" s="52">
        <f t="shared" si="80"/>
        <v>0</v>
      </c>
      <c r="N368" s="55"/>
    </row>
    <row r="369" spans="1:14" x14ac:dyDescent="0.2">
      <c r="A369" t="str">
        <f>'Tipps eintragen'!A371</f>
        <v>Schalke</v>
      </c>
      <c r="B369" s="17" t="s">
        <v>69</v>
      </c>
      <c r="C369" t="str">
        <f>'Tipps eintragen'!C371</f>
        <v>Leverkusen</v>
      </c>
      <c r="D369" s="15"/>
      <c r="E369" s="2" t="s">
        <v>2</v>
      </c>
      <c r="F369" s="104"/>
      <c r="G369" s="96" t="str">
        <f t="shared" si="71"/>
        <v xml:space="preserve"> </v>
      </c>
      <c r="H369" s="49" t="str">
        <f>IF(ISNUMBER('Tipps eintragen'!D371),'Tipps eintragen'!D371,"")</f>
        <v/>
      </c>
      <c r="I369" s="2" t="s">
        <v>2</v>
      </c>
      <c r="J369" s="32" t="str">
        <f>IF(ISNUMBER('Tipps eintragen'!F371),'Tipps eintragen'!F371,"")</f>
        <v/>
      </c>
      <c r="K369" s="96" t="str">
        <f t="shared" si="72"/>
        <v/>
      </c>
      <c r="L369" s="52">
        <f t="shared" si="79"/>
        <v>0</v>
      </c>
      <c r="M369" s="52">
        <f t="shared" si="80"/>
        <v>0</v>
      </c>
      <c r="N369" s="55"/>
    </row>
    <row r="370" spans="1:14" x14ac:dyDescent="0.2">
      <c r="A370" t="str">
        <f>'Tipps eintragen'!A372</f>
        <v>Freiburg</v>
      </c>
      <c r="B370" s="17" t="s">
        <v>69</v>
      </c>
      <c r="C370" t="str">
        <f>'Tipps eintragen'!C372</f>
        <v>Dortmund</v>
      </c>
      <c r="D370" s="15"/>
      <c r="E370" s="2" t="s">
        <v>2</v>
      </c>
      <c r="F370" s="104"/>
      <c r="G370" s="96" t="str">
        <f t="shared" si="71"/>
        <v xml:space="preserve"> </v>
      </c>
      <c r="H370" s="49" t="str">
        <f>IF(ISNUMBER('Tipps eintragen'!D372),'Tipps eintragen'!D372,"")</f>
        <v/>
      </c>
      <c r="I370" s="2" t="s">
        <v>2</v>
      </c>
      <c r="J370" s="32" t="str">
        <f>IF(ISNUMBER('Tipps eintragen'!F372),'Tipps eintragen'!F372,"")</f>
        <v/>
      </c>
      <c r="K370" s="96" t="str">
        <f t="shared" si="72"/>
        <v/>
      </c>
      <c r="L370" s="52">
        <f t="shared" si="79"/>
        <v>0</v>
      </c>
      <c r="M370" s="52">
        <f t="shared" si="80"/>
        <v>0</v>
      </c>
      <c r="N370" s="55"/>
    </row>
    <row r="371" spans="1:14" x14ac:dyDescent="0.2">
      <c r="A371" t="str">
        <f>'Tipps eintragen'!A373</f>
        <v>Mainz</v>
      </c>
      <c r="B371" s="17" t="s">
        <v>69</v>
      </c>
      <c r="C371" t="str">
        <f>'Tipps eintragen'!C373</f>
        <v>Stuttgart</v>
      </c>
      <c r="D371" s="15"/>
      <c r="E371" s="2" t="s">
        <v>2</v>
      </c>
      <c r="F371" s="104"/>
      <c r="G371" s="96" t="str">
        <f t="shared" si="71"/>
        <v xml:space="preserve"> </v>
      </c>
      <c r="H371" s="49" t="str">
        <f>IF(ISNUMBER('Tipps eintragen'!D373),'Tipps eintragen'!D373,"")</f>
        <v/>
      </c>
      <c r="I371" s="2" t="s">
        <v>2</v>
      </c>
      <c r="J371" s="32" t="str">
        <f>IF(ISNUMBER('Tipps eintragen'!F373),'Tipps eintragen'!F373,"")</f>
        <v/>
      </c>
      <c r="K371" s="96" t="str">
        <f t="shared" si="72"/>
        <v/>
      </c>
      <c r="L371" s="52">
        <f t="shared" si="79"/>
        <v>0</v>
      </c>
      <c r="M371" s="52">
        <f t="shared" si="80"/>
        <v>0</v>
      </c>
      <c r="N371" s="55"/>
    </row>
    <row r="372" spans="1:14" x14ac:dyDescent="0.2">
      <c r="A372" t="str">
        <f>'Tipps eintragen'!A374</f>
        <v>Union Berlin</v>
      </c>
      <c r="B372" s="17" t="s">
        <v>69</v>
      </c>
      <c r="C372" t="str">
        <f>'Tipps eintragen'!C374</f>
        <v>M'gladbach</v>
      </c>
      <c r="D372" s="15"/>
      <c r="E372" s="2" t="s">
        <v>2</v>
      </c>
      <c r="F372" s="104"/>
      <c r="G372" s="96" t="str">
        <f t="shared" si="71"/>
        <v xml:space="preserve"> </v>
      </c>
      <c r="H372" s="49" t="str">
        <f>IF(ISNUMBER('Tipps eintragen'!D374),'Tipps eintragen'!D374,"")</f>
        <v/>
      </c>
      <c r="I372" s="2" t="s">
        <v>2</v>
      </c>
      <c r="J372" s="32" t="str">
        <f>IF(ISNUMBER('Tipps eintragen'!F374),'Tipps eintragen'!F374,"")</f>
        <v/>
      </c>
      <c r="K372" s="96" t="str">
        <f t="shared" si="72"/>
        <v/>
      </c>
      <c r="L372" s="52">
        <f t="shared" si="79"/>
        <v>0</v>
      </c>
      <c r="M372" s="52">
        <f t="shared" si="80"/>
        <v>0</v>
      </c>
      <c r="N372" s="55"/>
    </row>
    <row r="373" spans="1:14" x14ac:dyDescent="0.2">
      <c r="A373" t="str">
        <f>'Tipps eintragen'!A375</f>
        <v>Augsburg</v>
      </c>
      <c r="B373" s="17" t="s">
        <v>69</v>
      </c>
      <c r="C373" t="str">
        <f>'Tipps eintragen'!C375</f>
        <v>Hamburg</v>
      </c>
      <c r="D373" s="15"/>
      <c r="E373" s="2" t="s">
        <v>2</v>
      </c>
      <c r="F373" s="104"/>
      <c r="G373" s="96" t="str">
        <f t="shared" si="71"/>
        <v xml:space="preserve"> </v>
      </c>
      <c r="H373" s="49" t="str">
        <f>IF(ISNUMBER('Tipps eintragen'!D375),'Tipps eintragen'!D375,"")</f>
        <v/>
      </c>
      <c r="I373" s="2" t="s">
        <v>2</v>
      </c>
      <c r="J373" s="32" t="str">
        <f>IF(ISNUMBER('Tipps eintragen'!F375),'Tipps eintragen'!F375,"")</f>
        <v/>
      </c>
      <c r="K373" s="96" t="str">
        <f t="shared" si="72"/>
        <v/>
      </c>
      <c r="L373" s="52">
        <f t="shared" si="79"/>
        <v>0</v>
      </c>
      <c r="M373" s="52">
        <f t="shared" si="80"/>
        <v>0</v>
      </c>
      <c r="N373" s="55"/>
    </row>
    <row r="374" spans="1:14" x14ac:dyDescent="0.2">
      <c r="A374" t="str">
        <f>'Tipps eintragen'!A376</f>
        <v>Leipzig</v>
      </c>
      <c r="B374" s="17" t="s">
        <v>69</v>
      </c>
      <c r="C374" t="str">
        <f>'Tipps eintragen'!C376</f>
        <v>Hoffenheim</v>
      </c>
      <c r="D374" s="15"/>
      <c r="E374" s="2" t="s">
        <v>2</v>
      </c>
      <c r="F374" s="104"/>
      <c r="G374" s="96" t="str">
        <f t="shared" si="71"/>
        <v xml:space="preserve"> </v>
      </c>
      <c r="H374" s="49" t="str">
        <f>IF(ISNUMBER('Tipps eintragen'!D376),'Tipps eintragen'!D376,"")</f>
        <v/>
      </c>
      <c r="I374" s="2" t="s">
        <v>2</v>
      </c>
      <c r="J374" s="32" t="str">
        <f>IF(ISNUMBER('Tipps eintragen'!F376),'Tipps eintragen'!F376,"")</f>
        <v/>
      </c>
      <c r="K374" s="96" t="str">
        <f t="shared" si="72"/>
        <v/>
      </c>
      <c r="L374" s="52">
        <f t="shared" si="79"/>
        <v>0</v>
      </c>
      <c r="M374" s="52">
        <f t="shared" si="80"/>
        <v>0</v>
      </c>
      <c r="N374" s="55"/>
    </row>
    <row r="375" spans="1:14" ht="12" customHeight="1" x14ac:dyDescent="0.2">
      <c r="A375" t="str">
        <f>'Tipps eintragen'!A377</f>
        <v>Elversberg</v>
      </c>
      <c r="B375" s="17" t="s">
        <v>69</v>
      </c>
      <c r="C375" t="str">
        <f>'Tipps eintragen'!C377</f>
        <v>Bremen</v>
      </c>
      <c r="D375" s="15"/>
      <c r="E375" s="2" t="s">
        <v>2</v>
      </c>
      <c r="F375" s="104"/>
      <c r="G375" s="96" t="str">
        <f t="shared" si="71"/>
        <v xml:space="preserve"> </v>
      </c>
      <c r="H375" s="49" t="str">
        <f>IF(ISNUMBER('Tipps eintragen'!D377),'Tipps eintragen'!D377,"")</f>
        <v/>
      </c>
      <c r="I375" s="2" t="s">
        <v>2</v>
      </c>
      <c r="J375" s="32" t="str">
        <f>IF(ISNUMBER('Tipps eintragen'!F377),'Tipps eintragen'!F377,"")</f>
        <v/>
      </c>
      <c r="K375" s="96" t="str">
        <f t="shared" si="72"/>
        <v/>
      </c>
      <c r="L375" s="52">
        <f t="shared" si="79"/>
        <v>0</v>
      </c>
      <c r="M375" s="52">
        <f t="shared" si="80"/>
        <v>0</v>
      </c>
      <c r="N375" s="55"/>
    </row>
    <row r="376" spans="1:14" ht="12" customHeight="1" thickBot="1" x14ac:dyDescent="0.25">
      <c r="A376" s="23"/>
      <c r="B376" s="22"/>
      <c r="C376" s="23"/>
      <c r="D376" s="14"/>
      <c r="E376" s="13"/>
      <c r="F376" s="24"/>
      <c r="G376" s="98"/>
      <c r="H376" s="51"/>
      <c r="I376" s="13"/>
      <c r="J376" s="24"/>
      <c r="K376" s="98"/>
      <c r="L376" s="50"/>
      <c r="M376" s="50"/>
      <c r="N376" s="56">
        <f>SUM(L367:M375)</f>
        <v>0</v>
      </c>
    </row>
    <row r="377" spans="1:14" ht="12" hidden="1" customHeight="1" thickBot="1" x14ac:dyDescent="0.25">
      <c r="A377" s="23"/>
      <c r="B377" s="22"/>
      <c r="C377" s="23"/>
      <c r="D377" s="23" t="s">
        <v>66</v>
      </c>
      <c r="E377" s="23"/>
      <c r="F377" s="53"/>
      <c r="G377" s="47"/>
      <c r="H377" s="23" t="s">
        <v>66</v>
      </c>
      <c r="I377" s="47"/>
      <c r="J377" s="53"/>
      <c r="K377" s="53"/>
      <c r="L377" s="50"/>
      <c r="M377" s="50"/>
      <c r="N377" s="56"/>
    </row>
    <row r="378" spans="1:14" ht="12" hidden="1" customHeight="1" thickBot="1" x14ac:dyDescent="0.25">
      <c r="A378" s="23"/>
      <c r="B378" s="22"/>
      <c r="C378" s="23"/>
      <c r="D378" t="s">
        <v>3</v>
      </c>
      <c r="E378" s="23"/>
      <c r="F378" s="53"/>
      <c r="G378" s="47"/>
      <c r="H378" t="s">
        <v>3</v>
      </c>
      <c r="I378" s="47"/>
      <c r="J378" s="53"/>
      <c r="K378" s="53"/>
      <c r="L378" s="50"/>
      <c r="M378" s="50"/>
      <c r="N378" s="56"/>
    </row>
    <row r="379" spans="1:14" ht="12" hidden="1" customHeight="1" thickBot="1" x14ac:dyDescent="0.25">
      <c r="A379" s="23"/>
      <c r="B379" s="22"/>
      <c r="C379" s="23"/>
      <c r="D379" t="s">
        <v>83</v>
      </c>
      <c r="E379" s="23"/>
      <c r="F379" s="53"/>
      <c r="G379" s="47"/>
      <c r="H379" t="s">
        <v>83</v>
      </c>
      <c r="I379" s="47"/>
      <c r="J379" s="53"/>
      <c r="K379" s="53"/>
      <c r="L379" s="50"/>
      <c r="M379" s="50"/>
      <c r="N379" s="56"/>
    </row>
    <row r="380" spans="1:14" ht="12" hidden="1" customHeight="1" thickBot="1" x14ac:dyDescent="0.25">
      <c r="A380" s="23"/>
      <c r="B380" s="22"/>
      <c r="C380" s="23"/>
      <c r="D380" t="s">
        <v>67</v>
      </c>
      <c r="E380" s="23"/>
      <c r="F380" s="53"/>
      <c r="G380" s="47"/>
      <c r="H380" t="s">
        <v>67</v>
      </c>
      <c r="I380" s="47"/>
      <c r="J380" s="53"/>
      <c r="K380" s="53"/>
      <c r="L380" s="50"/>
      <c r="M380" s="50"/>
      <c r="N380" s="56"/>
    </row>
    <row r="381" spans="1:14" ht="12" hidden="1" customHeight="1" thickBot="1" x14ac:dyDescent="0.25">
      <c r="A381" s="23"/>
      <c r="B381" s="22"/>
      <c r="C381" s="23"/>
      <c r="D381" t="s">
        <v>92</v>
      </c>
      <c r="E381" s="23"/>
      <c r="F381" s="53"/>
      <c r="G381" s="47"/>
      <c r="H381" t="s">
        <v>92</v>
      </c>
      <c r="I381" s="47"/>
      <c r="J381" s="53"/>
      <c r="K381" s="53"/>
      <c r="L381" s="50"/>
      <c r="M381" s="50"/>
      <c r="N381" s="56"/>
    </row>
    <row r="382" spans="1:14" ht="12" hidden="1" customHeight="1" thickBot="1" x14ac:dyDescent="0.25">
      <c r="A382" s="23"/>
      <c r="B382" s="22"/>
      <c r="C382" s="23"/>
      <c r="D382" t="s">
        <v>68</v>
      </c>
      <c r="E382" s="23"/>
      <c r="F382" s="53"/>
      <c r="G382" s="47"/>
      <c r="H382" t="s">
        <v>68</v>
      </c>
      <c r="I382" s="47"/>
      <c r="J382" s="53"/>
      <c r="K382" s="53"/>
      <c r="L382" s="50"/>
      <c r="M382" s="50"/>
      <c r="N382" s="56"/>
    </row>
    <row r="383" spans="1:14" ht="12" hidden="1" customHeight="1" thickBot="1" x14ac:dyDescent="0.25">
      <c r="A383" s="23"/>
      <c r="B383" s="22"/>
      <c r="C383" s="23"/>
      <c r="D383" t="s">
        <v>70</v>
      </c>
      <c r="E383" s="23"/>
      <c r="F383" s="53"/>
      <c r="G383" s="47"/>
      <c r="H383" t="s">
        <v>70</v>
      </c>
      <c r="I383" s="47"/>
      <c r="J383" s="53"/>
      <c r="K383" s="53"/>
      <c r="L383" s="50"/>
      <c r="M383" s="50"/>
      <c r="N383" s="56"/>
    </row>
    <row r="384" spans="1:14" ht="12" hidden="1" customHeight="1" thickBot="1" x14ac:dyDescent="0.25">
      <c r="A384" s="23"/>
      <c r="B384" s="22"/>
      <c r="C384" s="23"/>
      <c r="D384" t="s">
        <v>86</v>
      </c>
      <c r="E384" s="23"/>
      <c r="F384" s="53"/>
      <c r="G384" s="47"/>
      <c r="H384" t="s">
        <v>86</v>
      </c>
      <c r="I384" s="47"/>
      <c r="J384" s="53"/>
      <c r="K384" s="53"/>
      <c r="L384" s="50"/>
      <c r="M384" s="50"/>
      <c r="N384" s="56"/>
    </row>
    <row r="385" spans="1:14" ht="12" hidden="1" customHeight="1" thickBot="1" x14ac:dyDescent="0.25">
      <c r="A385" s="23"/>
      <c r="B385" s="22"/>
      <c r="C385" s="23"/>
      <c r="D385" t="s">
        <v>64</v>
      </c>
      <c r="E385" s="23"/>
      <c r="F385" s="53"/>
      <c r="G385" s="47"/>
      <c r="H385" t="s">
        <v>64</v>
      </c>
      <c r="I385" s="47"/>
      <c r="J385" s="53"/>
      <c r="K385" s="53"/>
      <c r="L385" s="50"/>
      <c r="M385" s="50"/>
      <c r="N385" s="56"/>
    </row>
    <row r="386" spans="1:14" ht="12" hidden="1" customHeight="1" thickBot="1" x14ac:dyDescent="0.25">
      <c r="A386" s="23"/>
      <c r="B386" s="22"/>
      <c r="C386" s="23"/>
      <c r="D386" t="s">
        <v>87</v>
      </c>
      <c r="E386" s="23"/>
      <c r="F386" s="53"/>
      <c r="G386" s="47"/>
      <c r="H386" t="s">
        <v>87</v>
      </c>
      <c r="I386" s="47"/>
      <c r="J386" s="53"/>
      <c r="K386" s="53"/>
      <c r="L386" s="50"/>
      <c r="M386" s="50"/>
      <c r="N386" s="56"/>
    </row>
    <row r="387" spans="1:14" ht="12" hidden="1" customHeight="1" thickBot="1" x14ac:dyDescent="0.25">
      <c r="A387" s="23"/>
      <c r="B387" s="22"/>
      <c r="C387" s="23"/>
      <c r="D387" s="4" t="s">
        <v>71</v>
      </c>
      <c r="E387" s="23"/>
      <c r="F387" s="53"/>
      <c r="G387" s="47"/>
      <c r="H387" s="4" t="s">
        <v>71</v>
      </c>
      <c r="I387" s="47"/>
      <c r="J387" s="53"/>
      <c r="K387" s="53"/>
      <c r="L387" s="50"/>
      <c r="M387" s="50"/>
      <c r="N387" s="56"/>
    </row>
    <row r="388" spans="1:14" ht="12" hidden="1" customHeight="1" thickBot="1" x14ac:dyDescent="0.25">
      <c r="A388" s="23"/>
      <c r="B388" s="22"/>
      <c r="C388" s="23"/>
      <c r="D388" t="s">
        <v>1</v>
      </c>
      <c r="E388" s="23"/>
      <c r="F388" s="53"/>
      <c r="G388" s="47"/>
      <c r="H388" t="s">
        <v>1</v>
      </c>
      <c r="I388" s="47"/>
      <c r="J388" s="53"/>
      <c r="K388" s="53"/>
      <c r="L388" s="50"/>
      <c r="M388" s="50"/>
      <c r="N388" s="56"/>
    </row>
    <row r="389" spans="1:14" ht="12" hidden="1" customHeight="1" thickBot="1" x14ac:dyDescent="0.25">
      <c r="A389" s="23"/>
      <c r="B389" s="22"/>
      <c r="C389" s="23"/>
      <c r="D389" t="s">
        <v>65</v>
      </c>
      <c r="E389" s="23"/>
      <c r="F389" s="53"/>
      <c r="G389" s="47"/>
      <c r="H389" t="s">
        <v>65</v>
      </c>
      <c r="I389" s="47"/>
      <c r="J389" s="53"/>
      <c r="K389" s="53"/>
      <c r="L389" s="50"/>
      <c r="M389" s="50"/>
      <c r="N389" s="56"/>
    </row>
    <row r="390" spans="1:14" ht="12" hidden="1" customHeight="1" thickBot="1" x14ac:dyDescent="0.25">
      <c r="A390" s="23"/>
      <c r="B390" s="22"/>
      <c r="C390" s="23"/>
      <c r="D390" t="s">
        <v>91</v>
      </c>
      <c r="E390" s="23"/>
      <c r="F390" s="53"/>
      <c r="G390" s="47"/>
      <c r="H390" t="s">
        <v>91</v>
      </c>
      <c r="I390" s="47"/>
      <c r="J390" s="53"/>
      <c r="K390" s="53"/>
      <c r="L390" s="50"/>
      <c r="M390" s="50"/>
      <c r="N390" s="56"/>
    </row>
    <row r="391" spans="1:14" ht="12" hidden="1" customHeight="1" thickBot="1" x14ac:dyDescent="0.25">
      <c r="A391" s="23"/>
      <c r="B391" s="22"/>
      <c r="C391" s="23"/>
      <c r="D391" t="s">
        <v>89</v>
      </c>
      <c r="E391" s="23"/>
      <c r="F391" s="53"/>
      <c r="G391" s="47"/>
      <c r="H391" t="s">
        <v>89</v>
      </c>
      <c r="I391" s="47"/>
      <c r="J391" s="53"/>
      <c r="K391" s="53"/>
      <c r="L391" s="50"/>
      <c r="M391" s="50"/>
      <c r="N391" s="56"/>
    </row>
    <row r="392" spans="1:14" ht="12" hidden="1" customHeight="1" thickBot="1" x14ac:dyDescent="0.25">
      <c r="A392" s="23"/>
      <c r="B392" s="22"/>
      <c r="C392" s="23"/>
      <c r="D392" t="s">
        <v>90</v>
      </c>
      <c r="E392" s="23"/>
      <c r="F392" s="53"/>
      <c r="G392" s="47"/>
      <c r="H392" t="s">
        <v>90</v>
      </c>
      <c r="I392" s="47"/>
      <c r="J392" s="53"/>
      <c r="K392" s="53"/>
      <c r="L392" s="50"/>
      <c r="M392" s="50"/>
      <c r="N392" s="56"/>
    </row>
    <row r="393" spans="1:14" ht="12" hidden="1" customHeight="1" thickBot="1" x14ac:dyDescent="0.25">
      <c r="A393" s="23"/>
      <c r="B393" s="22"/>
      <c r="C393" s="23"/>
      <c r="D393" t="s">
        <v>75</v>
      </c>
      <c r="E393" s="23"/>
      <c r="F393" s="53"/>
      <c r="G393" s="47"/>
      <c r="H393" t="s">
        <v>75</v>
      </c>
      <c r="I393" s="47"/>
      <c r="J393" s="53"/>
      <c r="K393" s="53"/>
      <c r="L393" s="50"/>
      <c r="M393" s="50"/>
      <c r="N393" s="56"/>
    </row>
    <row r="394" spans="1:14" ht="12" hidden="1" customHeight="1" thickBot="1" x14ac:dyDescent="0.25">
      <c r="A394" s="23"/>
      <c r="B394" s="22"/>
      <c r="C394" s="23"/>
      <c r="D394" s="4" t="s">
        <v>74</v>
      </c>
      <c r="E394" s="23"/>
      <c r="F394" s="53"/>
      <c r="G394" s="47"/>
      <c r="H394" s="4" t="s">
        <v>74</v>
      </c>
      <c r="I394" s="47"/>
      <c r="J394" s="53"/>
      <c r="K394" s="53"/>
      <c r="L394" s="50"/>
      <c r="M394" s="50"/>
      <c r="N394" s="56"/>
    </row>
    <row r="395" spans="1:14" ht="12" customHeight="1" x14ac:dyDescent="0.2">
      <c r="A395" s="125" t="s">
        <v>4</v>
      </c>
      <c r="B395" s="125"/>
      <c r="C395" s="126"/>
      <c r="D395" s="140"/>
      <c r="E395" s="141"/>
      <c r="F395" s="141"/>
      <c r="G395" s="142"/>
      <c r="H395" s="137" t="str">
        <f>IF(ISTEXT('Tipps eintragen'!D379),'Tipps eintragen'!D379,"")</f>
        <v/>
      </c>
      <c r="I395" s="125"/>
      <c r="J395" s="125"/>
      <c r="K395" s="126"/>
      <c r="L395" s="58" t="str">
        <f>IF(ISTEXT(D395),IF(EXACT(D395,H395),Pkte_Mstr,0),"")</f>
        <v/>
      </c>
      <c r="M395" s="60"/>
      <c r="N395" s="63"/>
    </row>
    <row r="396" spans="1:14" ht="12" customHeight="1" x14ac:dyDescent="0.2">
      <c r="A396" s="123" t="s">
        <v>5</v>
      </c>
      <c r="B396" s="123"/>
      <c r="C396" s="123"/>
      <c r="D396" s="143"/>
      <c r="E396" s="144"/>
      <c r="F396" s="144"/>
      <c r="G396" s="145"/>
      <c r="H396" s="138" t="str">
        <f>IF(ISTEXT('Tipps eintragen'!D380),'Tipps eintragen'!D380,"")</f>
        <v/>
      </c>
      <c r="I396" s="123"/>
      <c r="J396" s="123"/>
      <c r="K396" s="124"/>
      <c r="L396" s="52" t="str">
        <f>IF(ISTEXT(D396),IF(OR(EXACT(D396,H396),EXACT(D396,H397),EXACT(D396,H398)),Pkte_Abst,0),"")</f>
        <v/>
      </c>
      <c r="N396" s="55"/>
    </row>
    <row r="397" spans="1:14" x14ac:dyDescent="0.2">
      <c r="A397" s="123" t="s">
        <v>5</v>
      </c>
      <c r="B397" s="123"/>
      <c r="C397" s="123"/>
      <c r="D397" s="143"/>
      <c r="E397" s="146"/>
      <c r="F397" s="146"/>
      <c r="G397" s="145"/>
      <c r="H397" s="138" t="str">
        <f>IF(ISTEXT('Tipps eintragen'!D381),'Tipps eintragen'!D381,"")</f>
        <v/>
      </c>
      <c r="I397" s="123"/>
      <c r="J397" s="123"/>
      <c r="K397" s="124"/>
      <c r="L397" s="52" t="str">
        <f>IF(ISTEXT(D397),IF(OR(EXACT(D397,H396),EXACT(D397,H397),EXACT(D397,H398)),Pkte_Abst,0),"")</f>
        <v/>
      </c>
      <c r="N397" s="55"/>
    </row>
    <row r="398" spans="1:14" ht="13.5" thickBot="1" x14ac:dyDescent="0.25">
      <c r="A398" s="121" t="s">
        <v>5</v>
      </c>
      <c r="B398" s="121"/>
      <c r="C398" s="122"/>
      <c r="D398" s="132"/>
      <c r="E398" s="133"/>
      <c r="F398" s="133"/>
      <c r="G398" s="134"/>
      <c r="H398" s="139" t="str">
        <f>IF(ISTEXT('Tipps eintragen'!D382),'Tipps eintragen'!D382,"")</f>
        <v/>
      </c>
      <c r="I398" s="121"/>
      <c r="J398" s="121"/>
      <c r="K398" s="122"/>
      <c r="L398" s="59" t="str">
        <f>IF(ISTEXT(D398),IF(OR(EXACT(D398,H396),EXACT(D398,H397),EXACT(D398,H398)),Pkte_Abst,0),"")</f>
        <v/>
      </c>
      <c r="M398" s="61"/>
      <c r="N398" s="64">
        <f>SUM(L395:L398)</f>
        <v>0</v>
      </c>
    </row>
    <row r="399" spans="1:14" ht="13.5" thickTop="1" x14ac:dyDescent="0.2"/>
  </sheetData>
  <sheetProtection sheet="1" selectLockedCells="1"/>
  <sortState xmlns:xlrd2="http://schemas.microsoft.com/office/spreadsheetml/2017/richdata2" ref="D377:D394">
    <sortCondition ref="D377:D394"/>
  </sortState>
  <mergeCells count="50">
    <mergeCell ref="D396:G396"/>
    <mergeCell ref="D397:G397"/>
    <mergeCell ref="H2:K2"/>
    <mergeCell ref="D1:F1"/>
    <mergeCell ref="A397:C397"/>
    <mergeCell ref="D2:G2"/>
    <mergeCell ref="A69:C69"/>
    <mergeCell ref="A80:C80"/>
    <mergeCell ref="A91:C91"/>
    <mergeCell ref="A102:C102"/>
    <mergeCell ref="A113:C113"/>
    <mergeCell ref="A124:C124"/>
    <mergeCell ref="A135:C135"/>
    <mergeCell ref="A146:C146"/>
    <mergeCell ref="A157:C157"/>
    <mergeCell ref="A168:C168"/>
    <mergeCell ref="D398:G398"/>
    <mergeCell ref="A395:C395"/>
    <mergeCell ref="A396:C396"/>
    <mergeCell ref="A2:C2"/>
    <mergeCell ref="H395:K395"/>
    <mergeCell ref="H396:K396"/>
    <mergeCell ref="H397:K397"/>
    <mergeCell ref="H398:K398"/>
    <mergeCell ref="A398:C398"/>
    <mergeCell ref="A3:C3"/>
    <mergeCell ref="A14:C14"/>
    <mergeCell ref="D395:G395"/>
    <mergeCell ref="A25:C25"/>
    <mergeCell ref="A36:C36"/>
    <mergeCell ref="A47:C47"/>
    <mergeCell ref="A58:C58"/>
    <mergeCell ref="A179:C179"/>
    <mergeCell ref="A190:C190"/>
    <mergeCell ref="A201:C201"/>
    <mergeCell ref="A212:C212"/>
    <mergeCell ref="A223:C223"/>
    <mergeCell ref="A234:C234"/>
    <mergeCell ref="A245:C245"/>
    <mergeCell ref="A256:C256"/>
    <mergeCell ref="A267:C267"/>
    <mergeCell ref="A278:C278"/>
    <mergeCell ref="A344:C344"/>
    <mergeCell ref="A355:C355"/>
    <mergeCell ref="A366:C366"/>
    <mergeCell ref="A289:C289"/>
    <mergeCell ref="A300:C300"/>
    <mergeCell ref="A311:C311"/>
    <mergeCell ref="A322:C322"/>
    <mergeCell ref="A333:C333"/>
  </mergeCells>
  <phoneticPr fontId="0" type="noConversion"/>
  <conditionalFormatting sqref="D395">
    <cfRule type="cellIs" dxfId="1" priority="1" stopIfTrue="1" operator="equal">
      <formula>0</formula>
    </cfRule>
  </conditionalFormatting>
  <conditionalFormatting sqref="L1:M396 H395 M397:M400 L397:L65536 M410:M65536">
    <cfRule type="cellIs" dxfId="0" priority="2" stopIfTrue="1" operator="equal">
      <formula>0</formula>
    </cfRule>
  </conditionalFormatting>
  <dataValidations count="2">
    <dataValidation type="list" allowBlank="1" showErrorMessage="1" errorTitle="So ein Schmarrn!!" error="Bitte Verein aus der Drop-Down-Liste auswählen bzw. Verein in gleicher Form wie oben in den Spielpaarungen angegeben, eintragen" sqref="D395:G398" xr:uid="{00000000-0002-0000-0400-000000000000}">
      <formula1>$D$377:$D$394</formula1>
    </dataValidation>
    <dataValidation allowBlank="1" showInputMessage="1" showErrorMessage="1" errorTitle="So ein Schmarrn!!" error="Bitte Verein aus der Drop-Down-Liste auswählen bzw. Verein in gleicher Form wie oben in den Spielpaarungen angegeben, eintragen" sqref="H395:K398" xr:uid="{00000000-0002-0000-0400-000001000000}"/>
  </dataValidations>
  <pageMargins left="0.78740157499999996" right="0.78740157499999996" top="0.984251969" bottom="0.984251969" header="0.4921259845" footer="0.4921259845"/>
  <pageSetup paperSize="9" scale="93" fitToHeight="0" orientation="portrait" r:id="rId1"/>
  <headerFooter alignWithMargins="0"/>
  <rowBreaks count="5" manualBreakCount="5">
    <brk id="112" max="16383" man="1"/>
    <brk id="167" max="16383" man="1"/>
    <brk id="222" max="16383" man="1"/>
    <brk id="277" max="16383" man="1"/>
    <brk id="33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tabColor indexed="31"/>
  </sheetPr>
  <dimension ref="D1:H73"/>
  <sheetViews>
    <sheetView topLeftCell="D1" workbookViewId="0">
      <selection activeCell="E7" sqref="E7"/>
    </sheetView>
  </sheetViews>
  <sheetFormatPr baseColWidth="10" defaultRowHeight="12.75" x14ac:dyDescent="0.2"/>
  <cols>
    <col min="4" max="4" width="40" customWidth="1"/>
    <col min="5" max="5" width="12.5703125" customWidth="1"/>
  </cols>
  <sheetData>
    <row r="1" spans="4:7" ht="15" x14ac:dyDescent="0.2">
      <c r="D1" s="28" t="s">
        <v>46</v>
      </c>
    </row>
    <row r="3" spans="4:7" x14ac:dyDescent="0.2">
      <c r="D3" s="29" t="s">
        <v>42</v>
      </c>
      <c r="G3" s="47" t="s">
        <v>93</v>
      </c>
    </row>
    <row r="12" spans="4:7" x14ac:dyDescent="0.2">
      <c r="D12" s="29" t="s">
        <v>43</v>
      </c>
    </row>
    <row r="20" spans="4:4" x14ac:dyDescent="0.2">
      <c r="D20" s="29" t="s">
        <v>62</v>
      </c>
    </row>
    <row r="27" spans="4:4" x14ac:dyDescent="0.2">
      <c r="D27" s="29" t="s">
        <v>44</v>
      </c>
    </row>
    <row r="37" spans="4:4" x14ac:dyDescent="0.2">
      <c r="D37" s="29" t="s">
        <v>45</v>
      </c>
    </row>
    <row r="52" spans="4:7" x14ac:dyDescent="0.2">
      <c r="D52" s="29" t="s">
        <v>47</v>
      </c>
    </row>
    <row r="53" spans="4:7" ht="25.5" x14ac:dyDescent="0.2">
      <c r="E53" s="30" t="s">
        <v>49</v>
      </c>
      <c r="F53" s="30" t="s">
        <v>50</v>
      </c>
    </row>
    <row r="54" spans="4:7" x14ac:dyDescent="0.2">
      <c r="D54" t="s">
        <v>48</v>
      </c>
      <c r="E54">
        <v>3</v>
      </c>
      <c r="F54" s="26"/>
      <c r="G54" t="s">
        <v>8</v>
      </c>
    </row>
    <row r="55" spans="4:7" x14ac:dyDescent="0.2">
      <c r="D55" t="s">
        <v>51</v>
      </c>
      <c r="E55">
        <v>4</v>
      </c>
      <c r="F55" s="26"/>
      <c r="G55" t="s">
        <v>8</v>
      </c>
    </row>
    <row r="56" spans="4:7" x14ac:dyDescent="0.2">
      <c r="D56" t="s">
        <v>52</v>
      </c>
      <c r="E56">
        <v>4</v>
      </c>
      <c r="F56" s="26"/>
      <c r="G56" t="s">
        <v>8</v>
      </c>
    </row>
    <row r="57" spans="4:7" x14ac:dyDescent="0.2">
      <c r="D57" t="s">
        <v>53</v>
      </c>
      <c r="E57">
        <v>2</v>
      </c>
      <c r="F57" s="26"/>
      <c r="G57" t="s">
        <v>8</v>
      </c>
    </row>
    <row r="60" spans="4:7" x14ac:dyDescent="0.2">
      <c r="D60" s="29" t="s">
        <v>54</v>
      </c>
    </row>
    <row r="61" spans="4:7" ht="25.5" x14ac:dyDescent="0.2">
      <c r="E61" s="22" t="s">
        <v>55</v>
      </c>
      <c r="F61" s="30" t="s">
        <v>50</v>
      </c>
    </row>
    <row r="62" spans="4:7" x14ac:dyDescent="0.2">
      <c r="D62" t="s">
        <v>63</v>
      </c>
      <c r="E62" s="18" t="s">
        <v>56</v>
      </c>
      <c r="F62" s="26"/>
    </row>
    <row r="63" spans="4:7" x14ac:dyDescent="0.2">
      <c r="D63" t="s">
        <v>57</v>
      </c>
      <c r="E63" s="27">
        <v>500</v>
      </c>
      <c r="F63" s="26"/>
    </row>
    <row r="64" spans="4:7" x14ac:dyDescent="0.2">
      <c r="D64" t="s">
        <v>58</v>
      </c>
      <c r="E64" t="s">
        <v>59</v>
      </c>
      <c r="F64" s="26"/>
    </row>
    <row r="65" spans="4:8" x14ac:dyDescent="0.2">
      <c r="D65" t="s">
        <v>61</v>
      </c>
      <c r="E65" s="27">
        <v>30</v>
      </c>
      <c r="F65" s="26"/>
    </row>
    <row r="68" spans="4:8" x14ac:dyDescent="0.2">
      <c r="D68" s="29" t="s">
        <v>60</v>
      </c>
    </row>
    <row r="70" spans="4:8" x14ac:dyDescent="0.2">
      <c r="D70" s="151"/>
      <c r="E70" s="151"/>
      <c r="F70" s="151"/>
      <c r="G70" s="151"/>
      <c r="H70" s="151"/>
    </row>
    <row r="71" spans="4:8" x14ac:dyDescent="0.2">
      <c r="D71" s="151"/>
      <c r="E71" s="151"/>
      <c r="F71" s="151"/>
      <c r="G71" s="151"/>
      <c r="H71" s="151"/>
    </row>
    <row r="72" spans="4:8" x14ac:dyDescent="0.2">
      <c r="D72" s="151"/>
      <c r="E72" s="151"/>
      <c r="F72" s="151"/>
      <c r="G72" s="151"/>
      <c r="H72" s="151"/>
    </row>
    <row r="73" spans="4:8" x14ac:dyDescent="0.2">
      <c r="D73" s="151"/>
      <c r="E73" s="151"/>
      <c r="F73" s="151"/>
      <c r="G73" s="151"/>
      <c r="H73" s="151"/>
    </row>
  </sheetData>
  <sheetProtection algorithmName="SHA-512" hashValue="fBFBfYSajLC27SE665kIBCBu7MPSkx7cA1Oxc/gUI1UbLby7f3dmCOgEiyVb1BOSL4wD6bopA5XWONYZyE5ePQ==" saltValue="lmo2ynw5xnWZD5aKWbGmnw==" spinCount="100000" sheet="1" objects="1" scenarios="1"/>
  <mergeCells count="4">
    <mergeCell ref="D70:H70"/>
    <mergeCell ref="D71:H71"/>
    <mergeCell ref="D72:H72"/>
    <mergeCell ref="D73:H73"/>
  </mergeCells>
  <phoneticPr fontId="8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5148" r:id="rId4" name="OptionButton14">
          <controlPr defaultSize="0" autoLine="0" r:id="rId5">
            <anchor moveWithCells="1">
              <from>
                <xdr:col>3</xdr:col>
                <xdr:colOff>438150</xdr:colOff>
                <xdr:row>21</xdr:row>
                <xdr:rowOff>123825</xdr:rowOff>
              </from>
              <to>
                <xdr:col>3</xdr:col>
                <xdr:colOff>2333625</xdr:colOff>
                <xdr:row>23</xdr:row>
                <xdr:rowOff>95250</xdr:rowOff>
              </to>
            </anchor>
          </controlPr>
        </control>
      </mc:Choice>
      <mc:Fallback>
        <control shapeId="5148" r:id="rId4" name="OptionButton14"/>
      </mc:Fallback>
    </mc:AlternateContent>
    <mc:AlternateContent xmlns:mc="http://schemas.openxmlformats.org/markup-compatibility/2006">
      <mc:Choice Requires="x14">
        <control shapeId="5147" r:id="rId6" name="OptionButton13">
          <controlPr defaultSize="0" autoLine="0" r:id="rId7">
            <anchor moveWithCells="1">
              <from>
                <xdr:col>3</xdr:col>
                <xdr:colOff>438150</xdr:colOff>
                <xdr:row>23</xdr:row>
                <xdr:rowOff>85725</xdr:rowOff>
              </from>
              <to>
                <xdr:col>3</xdr:col>
                <xdr:colOff>2333625</xdr:colOff>
                <xdr:row>25</xdr:row>
                <xdr:rowOff>57150</xdr:rowOff>
              </to>
            </anchor>
          </controlPr>
        </control>
      </mc:Choice>
      <mc:Fallback>
        <control shapeId="5147" r:id="rId6" name="OptionButton13"/>
      </mc:Fallback>
    </mc:AlternateContent>
    <mc:AlternateContent xmlns:mc="http://schemas.openxmlformats.org/markup-compatibility/2006">
      <mc:Choice Requires="x14">
        <control shapeId="5145" r:id="rId8" name="OptionButton11">
          <controlPr defaultSize="0" autoLine="0" r:id="rId9">
            <anchor moveWithCells="1">
              <from>
                <xdr:col>3</xdr:col>
                <xdr:colOff>438150</xdr:colOff>
                <xdr:row>47</xdr:row>
                <xdr:rowOff>9525</xdr:rowOff>
              </from>
              <to>
                <xdr:col>3</xdr:col>
                <xdr:colOff>2333625</xdr:colOff>
                <xdr:row>48</xdr:row>
                <xdr:rowOff>142875</xdr:rowOff>
              </to>
            </anchor>
          </controlPr>
        </control>
      </mc:Choice>
      <mc:Fallback>
        <control shapeId="5145" r:id="rId8" name="OptionButton11"/>
      </mc:Fallback>
    </mc:AlternateContent>
    <mc:AlternateContent xmlns:mc="http://schemas.openxmlformats.org/markup-compatibility/2006">
      <mc:Choice Requires="x14">
        <control shapeId="5144" r:id="rId10" name="OptionButton10">
          <controlPr defaultSize="0" autoLine="0" r:id="rId11">
            <anchor moveWithCells="1">
              <from>
                <xdr:col>3</xdr:col>
                <xdr:colOff>438150</xdr:colOff>
                <xdr:row>45</xdr:row>
                <xdr:rowOff>38100</xdr:rowOff>
              </from>
              <to>
                <xdr:col>3</xdr:col>
                <xdr:colOff>2333625</xdr:colOff>
                <xdr:row>47</xdr:row>
                <xdr:rowOff>9525</xdr:rowOff>
              </to>
            </anchor>
          </controlPr>
        </control>
      </mc:Choice>
      <mc:Fallback>
        <control shapeId="5144" r:id="rId10" name="OptionButton10"/>
      </mc:Fallback>
    </mc:AlternateContent>
    <mc:AlternateContent xmlns:mc="http://schemas.openxmlformats.org/markup-compatibility/2006">
      <mc:Choice Requires="x14">
        <control shapeId="5143" r:id="rId12" name="OptionButton9">
          <controlPr defaultSize="0" autoLine="0" r:id="rId13">
            <anchor moveWithCells="1">
              <from>
                <xdr:col>3</xdr:col>
                <xdr:colOff>438150</xdr:colOff>
                <xdr:row>43</xdr:row>
                <xdr:rowOff>76200</xdr:rowOff>
              </from>
              <to>
                <xdr:col>3</xdr:col>
                <xdr:colOff>2333625</xdr:colOff>
                <xdr:row>45</xdr:row>
                <xdr:rowOff>47625</xdr:rowOff>
              </to>
            </anchor>
          </controlPr>
        </control>
      </mc:Choice>
      <mc:Fallback>
        <control shapeId="5143" r:id="rId12" name="OptionButton9"/>
      </mc:Fallback>
    </mc:AlternateContent>
    <mc:AlternateContent xmlns:mc="http://schemas.openxmlformats.org/markup-compatibility/2006">
      <mc:Choice Requires="x14">
        <control shapeId="5142" r:id="rId14" name="OptionButton8">
          <controlPr defaultSize="0" autoLine="0" r:id="rId15">
            <anchor moveWithCells="1">
              <from>
                <xdr:col>3</xdr:col>
                <xdr:colOff>438150</xdr:colOff>
                <xdr:row>41</xdr:row>
                <xdr:rowOff>114300</xdr:rowOff>
              </from>
              <to>
                <xdr:col>3</xdr:col>
                <xdr:colOff>2333625</xdr:colOff>
                <xdr:row>43</xdr:row>
                <xdr:rowOff>85725</xdr:rowOff>
              </to>
            </anchor>
          </controlPr>
        </control>
      </mc:Choice>
      <mc:Fallback>
        <control shapeId="5142" r:id="rId14" name="OptionButton8"/>
      </mc:Fallback>
    </mc:AlternateContent>
    <mc:AlternateContent xmlns:mc="http://schemas.openxmlformats.org/markup-compatibility/2006">
      <mc:Choice Requires="x14">
        <control shapeId="5141" r:id="rId16" name="OptionButton7">
          <controlPr defaultSize="0" autoLine="0" r:id="rId17">
            <anchor moveWithCells="1">
              <from>
                <xdr:col>3</xdr:col>
                <xdr:colOff>438150</xdr:colOff>
                <xdr:row>39</xdr:row>
                <xdr:rowOff>152400</xdr:rowOff>
              </from>
              <to>
                <xdr:col>3</xdr:col>
                <xdr:colOff>2333625</xdr:colOff>
                <xdr:row>41</xdr:row>
                <xdr:rowOff>123825</xdr:rowOff>
              </to>
            </anchor>
          </controlPr>
        </control>
      </mc:Choice>
      <mc:Fallback>
        <control shapeId="5141" r:id="rId16" name="OptionButton7"/>
      </mc:Fallback>
    </mc:AlternateContent>
    <mc:AlternateContent xmlns:mc="http://schemas.openxmlformats.org/markup-compatibility/2006">
      <mc:Choice Requires="x14">
        <control shapeId="5140" r:id="rId18" name="OptionButton4">
          <controlPr defaultSize="0" autoLine="0" r:id="rId19">
            <anchor moveWithCells="1">
              <from>
                <xdr:col>3</xdr:col>
                <xdr:colOff>438150</xdr:colOff>
                <xdr:row>38</xdr:row>
                <xdr:rowOff>28575</xdr:rowOff>
              </from>
              <to>
                <xdr:col>3</xdr:col>
                <xdr:colOff>2333625</xdr:colOff>
                <xdr:row>40</xdr:row>
                <xdr:rowOff>0</xdr:rowOff>
              </to>
            </anchor>
          </controlPr>
        </control>
      </mc:Choice>
      <mc:Fallback>
        <control shapeId="5140" r:id="rId18" name="OptionButton4"/>
      </mc:Fallback>
    </mc:AlternateContent>
    <mc:AlternateContent xmlns:mc="http://schemas.openxmlformats.org/markup-compatibility/2006">
      <mc:Choice Requires="x14">
        <control shapeId="5138" r:id="rId20" name="CheckBox4">
          <controlPr defaultSize="0" autoLine="0" r:id="rId21">
            <anchor moveWithCells="1">
              <from>
                <xdr:col>3</xdr:col>
                <xdr:colOff>438150</xdr:colOff>
                <xdr:row>32</xdr:row>
                <xdr:rowOff>66675</xdr:rowOff>
              </from>
              <to>
                <xdr:col>3</xdr:col>
                <xdr:colOff>2333625</xdr:colOff>
                <xdr:row>34</xdr:row>
                <xdr:rowOff>95250</xdr:rowOff>
              </to>
            </anchor>
          </controlPr>
        </control>
      </mc:Choice>
      <mc:Fallback>
        <control shapeId="5138" r:id="rId20" name="CheckBox4"/>
      </mc:Fallback>
    </mc:AlternateContent>
    <mc:AlternateContent xmlns:mc="http://schemas.openxmlformats.org/markup-compatibility/2006">
      <mc:Choice Requires="x14">
        <control shapeId="5137" r:id="rId22" name="CheckBox3">
          <controlPr defaultSize="0" autoLine="0" r:id="rId23">
            <anchor moveWithCells="1">
              <from>
                <xdr:col>3</xdr:col>
                <xdr:colOff>438150</xdr:colOff>
                <xdr:row>30</xdr:row>
                <xdr:rowOff>47625</xdr:rowOff>
              </from>
              <to>
                <xdr:col>3</xdr:col>
                <xdr:colOff>2333625</xdr:colOff>
                <xdr:row>32</xdr:row>
                <xdr:rowOff>76200</xdr:rowOff>
              </to>
            </anchor>
          </controlPr>
        </control>
      </mc:Choice>
      <mc:Fallback>
        <control shapeId="5137" r:id="rId22" name="CheckBox3"/>
      </mc:Fallback>
    </mc:AlternateContent>
    <mc:AlternateContent xmlns:mc="http://schemas.openxmlformats.org/markup-compatibility/2006">
      <mc:Choice Requires="x14">
        <control shapeId="5136" r:id="rId24" name="CheckBox2">
          <controlPr defaultSize="0" autoLine="0" r:id="rId25">
            <anchor moveWithCells="1">
              <from>
                <xdr:col>3</xdr:col>
                <xdr:colOff>438150</xdr:colOff>
                <xdr:row>30</xdr:row>
                <xdr:rowOff>0</xdr:rowOff>
              </from>
              <to>
                <xdr:col>3</xdr:col>
                <xdr:colOff>2333625</xdr:colOff>
                <xdr:row>32</xdr:row>
                <xdr:rowOff>95250</xdr:rowOff>
              </to>
            </anchor>
          </controlPr>
        </control>
      </mc:Choice>
      <mc:Fallback>
        <control shapeId="5136" r:id="rId24" name="CheckBox2"/>
      </mc:Fallback>
    </mc:AlternateContent>
    <mc:AlternateContent xmlns:mc="http://schemas.openxmlformats.org/markup-compatibility/2006">
      <mc:Choice Requires="x14">
        <control shapeId="5134" r:id="rId26" name="CheckBox1">
          <controlPr defaultSize="0" autoLine="0" r:id="rId27">
            <anchor moveWithCells="1">
              <from>
                <xdr:col>3</xdr:col>
                <xdr:colOff>438150</xdr:colOff>
                <xdr:row>28</xdr:row>
                <xdr:rowOff>9525</xdr:rowOff>
              </from>
              <to>
                <xdr:col>3</xdr:col>
                <xdr:colOff>2333625</xdr:colOff>
                <xdr:row>30</xdr:row>
                <xdr:rowOff>38100</xdr:rowOff>
              </to>
            </anchor>
          </controlPr>
        </control>
      </mc:Choice>
      <mc:Fallback>
        <control shapeId="5134" r:id="rId26" name="CheckBox1"/>
      </mc:Fallback>
    </mc:AlternateContent>
    <mc:AlternateContent xmlns:mc="http://schemas.openxmlformats.org/markup-compatibility/2006">
      <mc:Choice Requires="x14">
        <control shapeId="5133" r:id="rId28" name="OptionButton3">
          <controlPr defaultSize="0" autoLine="0" r:id="rId7">
            <anchor moveWithCells="1">
              <from>
                <xdr:col>3</xdr:col>
                <xdr:colOff>438150</xdr:colOff>
                <xdr:row>15</xdr:row>
                <xdr:rowOff>28575</xdr:rowOff>
              </from>
              <to>
                <xdr:col>3</xdr:col>
                <xdr:colOff>2333625</xdr:colOff>
                <xdr:row>17</xdr:row>
                <xdr:rowOff>0</xdr:rowOff>
              </to>
            </anchor>
          </controlPr>
        </control>
      </mc:Choice>
      <mc:Fallback>
        <control shapeId="5133" r:id="rId28" name="OptionButton3"/>
      </mc:Fallback>
    </mc:AlternateContent>
    <mc:AlternateContent xmlns:mc="http://schemas.openxmlformats.org/markup-compatibility/2006">
      <mc:Choice Requires="x14">
        <control shapeId="5132" r:id="rId29" name="OptionButton2">
          <controlPr defaultSize="0" autoLine="0" r:id="rId5">
            <anchor moveWithCells="1">
              <from>
                <xdr:col>3</xdr:col>
                <xdr:colOff>438150</xdr:colOff>
                <xdr:row>13</xdr:row>
                <xdr:rowOff>66675</xdr:rowOff>
              </from>
              <to>
                <xdr:col>3</xdr:col>
                <xdr:colOff>2333625</xdr:colOff>
                <xdr:row>15</xdr:row>
                <xdr:rowOff>38100</xdr:rowOff>
              </to>
            </anchor>
          </controlPr>
        </control>
      </mc:Choice>
      <mc:Fallback>
        <control shapeId="5132" r:id="rId29" name="OptionButton2"/>
      </mc:Fallback>
    </mc:AlternateContent>
    <mc:AlternateContent xmlns:mc="http://schemas.openxmlformats.org/markup-compatibility/2006">
      <mc:Choice Requires="x14">
        <control shapeId="5131" r:id="rId30" name="OptionButton6">
          <controlPr defaultSize="0" autoLine="0" r:id="rId7">
            <anchor moveWithCells="1">
              <from>
                <xdr:col>3</xdr:col>
                <xdr:colOff>400050</xdr:colOff>
                <xdr:row>7</xdr:row>
                <xdr:rowOff>9525</xdr:rowOff>
              </from>
              <to>
                <xdr:col>3</xdr:col>
                <xdr:colOff>2295525</xdr:colOff>
                <xdr:row>8</xdr:row>
                <xdr:rowOff>142875</xdr:rowOff>
              </to>
            </anchor>
          </controlPr>
        </control>
      </mc:Choice>
      <mc:Fallback>
        <control shapeId="5131" r:id="rId30" name="OptionButton6"/>
      </mc:Fallback>
    </mc:AlternateContent>
    <mc:AlternateContent xmlns:mc="http://schemas.openxmlformats.org/markup-compatibility/2006">
      <mc:Choice Requires="x14">
        <control shapeId="5130" r:id="rId31" name="OptionButton5">
          <controlPr defaultSize="0" autoLine="0" r:id="rId32">
            <anchor moveWithCells="1">
              <from>
                <xdr:col>3</xdr:col>
                <xdr:colOff>400050</xdr:colOff>
                <xdr:row>5</xdr:row>
                <xdr:rowOff>47625</xdr:rowOff>
              </from>
              <to>
                <xdr:col>3</xdr:col>
                <xdr:colOff>2295525</xdr:colOff>
                <xdr:row>7</xdr:row>
                <xdr:rowOff>19050</xdr:rowOff>
              </to>
            </anchor>
          </controlPr>
        </control>
      </mc:Choice>
      <mc:Fallback>
        <control shapeId="5130" r:id="rId31" name="OptionButton5"/>
      </mc:Fallback>
    </mc:AlternateContent>
    <mc:AlternateContent xmlns:mc="http://schemas.openxmlformats.org/markup-compatibility/2006">
      <mc:Choice Requires="x14">
        <control shapeId="5125" r:id="rId33" name="OptionButton1">
          <controlPr defaultSize="0" autoLine="0" r:id="rId34">
            <anchor moveWithCells="1">
              <from>
                <xdr:col>3</xdr:col>
                <xdr:colOff>400050</xdr:colOff>
                <xdr:row>3</xdr:row>
                <xdr:rowOff>85725</xdr:rowOff>
              </from>
              <to>
                <xdr:col>3</xdr:col>
                <xdr:colOff>2295525</xdr:colOff>
                <xdr:row>5</xdr:row>
                <xdr:rowOff>57150</xdr:rowOff>
              </to>
            </anchor>
          </controlPr>
        </control>
      </mc:Choice>
      <mc:Fallback>
        <control shapeId="5125" r:id="rId33" name="Option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83</vt:i4>
      </vt:variant>
    </vt:vector>
  </HeadingPairs>
  <TitlesOfParts>
    <vt:vector size="89" baseType="lpstr">
      <vt:lpstr>Regeln</vt:lpstr>
      <vt:lpstr>Tipps eintragen</vt:lpstr>
      <vt:lpstr>TippTabelle</vt:lpstr>
      <vt:lpstr>Druckversion Tipps</vt:lpstr>
      <vt:lpstr>Ergebnisse eintragen</vt:lpstr>
      <vt:lpstr>Umfrage</vt:lpstr>
      <vt:lpstr>_0_Mstr_Ab</vt:lpstr>
      <vt:lpstr>_0_TippGesamt</vt:lpstr>
      <vt:lpstr>_0_Tipps</vt:lpstr>
      <vt:lpstr>_1._Spieltag</vt:lpstr>
      <vt:lpstr>_10._Spieltag</vt:lpstr>
      <vt:lpstr>_10SA</vt:lpstr>
      <vt:lpstr>_11._Spieltag</vt:lpstr>
      <vt:lpstr>_11SA</vt:lpstr>
      <vt:lpstr>_12._Spieltag</vt:lpstr>
      <vt:lpstr>_12SA</vt:lpstr>
      <vt:lpstr>_13._Spieltag</vt:lpstr>
      <vt:lpstr>_13SA</vt:lpstr>
      <vt:lpstr>_14._Spieltag</vt:lpstr>
      <vt:lpstr>_14.Spieltag</vt:lpstr>
      <vt:lpstr>_14SA</vt:lpstr>
      <vt:lpstr>_15._Spieltag</vt:lpstr>
      <vt:lpstr>_15SA</vt:lpstr>
      <vt:lpstr>_16._Spieltag</vt:lpstr>
      <vt:lpstr>_16SA</vt:lpstr>
      <vt:lpstr>_17._Spieltag</vt:lpstr>
      <vt:lpstr>_17SA</vt:lpstr>
      <vt:lpstr>_18._Spieltag</vt:lpstr>
      <vt:lpstr>_18SA</vt:lpstr>
      <vt:lpstr>_19._Spieltag</vt:lpstr>
      <vt:lpstr>_19SA</vt:lpstr>
      <vt:lpstr>_1SA</vt:lpstr>
      <vt:lpstr>_2._Spieltag</vt:lpstr>
      <vt:lpstr>_20._Spieltag</vt:lpstr>
      <vt:lpstr>_20SA</vt:lpstr>
      <vt:lpstr>_21._Spieltag</vt:lpstr>
      <vt:lpstr>_21SA</vt:lpstr>
      <vt:lpstr>_22._Spieltag</vt:lpstr>
      <vt:lpstr>_22SA</vt:lpstr>
      <vt:lpstr>_23._Spieltag</vt:lpstr>
      <vt:lpstr>_23SA</vt:lpstr>
      <vt:lpstr>_24._Spieltag</vt:lpstr>
      <vt:lpstr>_24SA</vt:lpstr>
      <vt:lpstr>_25._Spieltag</vt:lpstr>
      <vt:lpstr>_25SA</vt:lpstr>
      <vt:lpstr>_26._Spieltag</vt:lpstr>
      <vt:lpstr>_26SA</vt:lpstr>
      <vt:lpstr>_27._Spieltag</vt:lpstr>
      <vt:lpstr>_27SA</vt:lpstr>
      <vt:lpstr>_28._Spieltag</vt:lpstr>
      <vt:lpstr>_28SA</vt:lpstr>
      <vt:lpstr>_29._Spieltag</vt:lpstr>
      <vt:lpstr>_29SA</vt:lpstr>
      <vt:lpstr>_2SA</vt:lpstr>
      <vt:lpstr>_3._Spieltag</vt:lpstr>
      <vt:lpstr>_30._Spieltag</vt:lpstr>
      <vt:lpstr>_30SA</vt:lpstr>
      <vt:lpstr>_31._Spieltag</vt:lpstr>
      <vt:lpstr>_31SA</vt:lpstr>
      <vt:lpstr>_32._Spieltag</vt:lpstr>
      <vt:lpstr>_32SA</vt:lpstr>
      <vt:lpstr>_33._Spieltag</vt:lpstr>
      <vt:lpstr>_33SA</vt:lpstr>
      <vt:lpstr>_34._Spieltag</vt:lpstr>
      <vt:lpstr>_34SA</vt:lpstr>
      <vt:lpstr>_3SA</vt:lpstr>
      <vt:lpstr>_4._Spieltag</vt:lpstr>
      <vt:lpstr>_4SA</vt:lpstr>
      <vt:lpstr>_5._Spieltag</vt:lpstr>
      <vt:lpstr>_5SA</vt:lpstr>
      <vt:lpstr>_6._Spieltag</vt:lpstr>
      <vt:lpstr>_6SA</vt:lpstr>
      <vt:lpstr>_7._Spieltag</vt:lpstr>
      <vt:lpstr>_7SA</vt:lpstr>
      <vt:lpstr>_8._Spieltag</vt:lpstr>
      <vt:lpstr>_8SA</vt:lpstr>
      <vt:lpstr>_9._Spieltag</vt:lpstr>
      <vt:lpstr>_9SA</vt:lpstr>
      <vt:lpstr>_A_Tipps</vt:lpstr>
      <vt:lpstr>Absteiger1</vt:lpstr>
      <vt:lpstr>Absteiger2</vt:lpstr>
      <vt:lpstr>'Druckversion Tipps'!Druckbereich</vt:lpstr>
      <vt:lpstr>Meister</vt:lpstr>
      <vt:lpstr>Pkte_Abst</vt:lpstr>
      <vt:lpstr>Pkte_AS</vt:lpstr>
      <vt:lpstr>Pkte_HS</vt:lpstr>
      <vt:lpstr>Pkte_Mstr</vt:lpstr>
      <vt:lpstr>Pkte_U</vt:lpstr>
      <vt:lpstr>Tipps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Bundesliga-Online-Tipp</dc:title>
  <dc:creator>Carmen &amp; Michael Schneider</dc:creator>
  <dc:description>Version 1.0</dc:description>
  <cp:lastModifiedBy>Michael Schneider</cp:lastModifiedBy>
  <cp:lastPrinted>2026-07-08T18:31:12Z</cp:lastPrinted>
  <dcterms:created xsi:type="dcterms:W3CDTF">1999-07-08T21:36:07Z</dcterms:created>
  <dcterms:modified xsi:type="dcterms:W3CDTF">2026-07-26T13:29:30Z</dcterms:modified>
</cp:coreProperties>
</file>